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Martin4\Desktop\"/>
    </mc:Choice>
  </mc:AlternateContent>
  <xr:revisionPtr revIDLastSave="0" documentId="13_ncr:1_{AFC9DE42-B345-4C9B-92BB-A817F004CAD2}" xr6:coauthVersionLast="47" xr6:coauthVersionMax="47" xr10:uidLastSave="{00000000-0000-0000-0000-000000000000}"/>
  <bookViews>
    <workbookView xWindow="62520" yWindow="2205" windowWidth="29040" windowHeight="15720" xr2:uid="{9282C494-FCEF-4D4F-B463-FF496D20119B}"/>
  </bookViews>
  <sheets>
    <sheet name="Calculator" sheetId="1" r:id="rId1"/>
    <sheet name="Formulas" sheetId="2" state="hidden" r:id="rId2"/>
  </sheets>
  <definedNames>
    <definedName name="_xlnm.Print_Area" localSheetId="0">Calculator!$A$1:$J$56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20" i="2"/>
  <c r="B18" i="2"/>
  <c r="B28" i="2"/>
  <c r="B41" i="2"/>
  <c r="D28" i="2" l="1"/>
  <c r="H24" i="1" s="1"/>
  <c r="I24" i="1" s="1"/>
  <c r="B40" i="2"/>
  <c r="D40" i="2" s="1"/>
  <c r="H31" i="1" s="1"/>
  <c r="I31" i="1" s="1"/>
  <c r="B12" i="2"/>
  <c r="B13" i="2" s="1"/>
  <c r="D13" i="2" s="1"/>
  <c r="B9" i="2"/>
  <c r="D9" i="2" s="1"/>
  <c r="B8" i="2"/>
  <c r="D8" i="2" s="1"/>
  <c r="B42" i="2"/>
  <c r="D42" i="2" s="1"/>
  <c r="H33" i="1" s="1"/>
  <c r="I33" i="1" s="1"/>
  <c r="D41" i="2"/>
  <c r="H32" i="1" s="1"/>
  <c r="I32" i="1" s="1"/>
  <c r="B37" i="2"/>
  <c r="D37" i="2" s="1"/>
  <c r="H29" i="1" s="1"/>
  <c r="I29" i="1" s="1"/>
  <c r="B36" i="2"/>
  <c r="D36" i="2" s="1"/>
  <c r="B35" i="2"/>
  <c r="D35" i="2" s="1"/>
  <c r="B32" i="2"/>
  <c r="D32" i="2" s="1"/>
  <c r="B31" i="2"/>
  <c r="D31" i="2" s="1"/>
  <c r="B24" i="2"/>
  <c r="D24" i="2" s="1"/>
  <c r="H19" i="1" s="1"/>
  <c r="I19" i="1" s="1"/>
  <c r="D20" i="2"/>
  <c r="D19" i="2"/>
  <c r="D18" i="2"/>
  <c r="B16" i="2"/>
  <c r="D16" i="2" s="1"/>
  <c r="B17" i="2"/>
  <c r="D17" i="2" s="1"/>
  <c r="H26" i="1" l="1"/>
  <c r="H25" i="1" s="1"/>
  <c r="I25" i="1" s="1"/>
  <c r="B27" i="2"/>
  <c r="D27" i="2" s="1"/>
  <c r="B29" i="2"/>
  <c r="D29" i="2" s="1"/>
  <c r="B25" i="2"/>
  <c r="D25" i="2" s="1"/>
  <c r="H20" i="1" s="1"/>
  <c r="I20" i="1" s="1"/>
  <c r="B22" i="2"/>
  <c r="D22" i="2" s="1"/>
  <c r="B21" i="2"/>
  <c r="D21" i="2" s="1"/>
  <c r="B23" i="2"/>
  <c r="D23" i="2" s="1"/>
  <c r="B26" i="2"/>
  <c r="D26" i="2" s="1"/>
  <c r="H21" i="1" s="1"/>
  <c r="I21" i="1" s="1"/>
  <c r="H28" i="1"/>
  <c r="I28" i="1" s="1"/>
  <c r="D12" i="2"/>
  <c r="B14" i="2"/>
  <c r="D14" i="2" s="1"/>
  <c r="H18" i="1"/>
  <c r="I18" i="1" s="1"/>
  <c r="B15" i="2"/>
  <c r="D15" i="2" s="1"/>
  <c r="H14" i="1"/>
  <c r="H30" i="1"/>
  <c r="I30" i="1" s="1"/>
  <c r="H23" i="1" l="1"/>
  <c r="I23" i="1"/>
  <c r="H22" i="1"/>
  <c r="I22" i="1"/>
  <c r="I17" i="1"/>
  <c r="H17" i="1"/>
  <c r="H27" i="1"/>
  <c r="I27" i="1" s="1"/>
  <c r="I26" i="1"/>
  <c r="H13" i="1"/>
  <c r="I14" i="1"/>
  <c r="I13" i="1" s="1"/>
  <c r="H16" i="1" l="1"/>
  <c r="H35" i="1" s="1"/>
  <c r="H36" i="1" s="1"/>
  <c r="I16" i="1"/>
  <c r="I35" i="1" s="1"/>
  <c r="I36" i="1" s="1"/>
</calcChain>
</file>

<file path=xl/sharedStrings.xml><?xml version="1.0" encoding="utf-8"?>
<sst xmlns="http://schemas.openxmlformats.org/spreadsheetml/2006/main" count="114" uniqueCount="91">
  <si>
    <t xml:space="preserve">Please note: This calculator provides a budget estimate based solely on the information you have provided. It may not accurately reflect your final cost estimate following a completed project survey should you apply with us.
For further information, please contact one of our team on 03456 066 087 – option 1 or Connections@anglianwater.co.uk </t>
  </si>
  <si>
    <t>Anglian Water Developer Charges Calculator: Water connections</t>
  </si>
  <si>
    <r>
      <rPr>
        <b/>
        <i/>
        <sz val="9"/>
        <rFont val="Aptos Narrow"/>
        <family val="2"/>
      </rPr>
      <t xml:space="preserve">*Nearside </t>
    </r>
    <r>
      <rPr>
        <i/>
        <sz val="9"/>
        <rFont val="Aptos Narrow"/>
        <family val="2"/>
      </rPr>
      <t xml:space="preserve">= a connection between premises and an existing Water Main on the same side of a street to those premises. Where our Water Main is in the centre line of the street then the connection will be considered a </t>
    </r>
    <r>
      <rPr>
        <b/>
        <i/>
        <sz val="9"/>
        <rFont val="Aptos Narrow"/>
        <family val="2"/>
      </rPr>
      <t xml:space="preserve">Farside connection
</t>
    </r>
    <r>
      <rPr>
        <i/>
        <sz val="9"/>
        <rFont val="Aptos Narrow"/>
        <family val="2"/>
      </rPr>
      <t xml:space="preserve">
</t>
    </r>
    <r>
      <rPr>
        <b/>
        <i/>
        <sz val="9"/>
        <rFont val="Aptos Narrow"/>
        <family val="2"/>
      </rPr>
      <t>*Farside</t>
    </r>
    <r>
      <rPr>
        <i/>
        <sz val="9"/>
        <rFont val="Aptos Narrow"/>
        <family val="2"/>
      </rPr>
      <t xml:space="preserve"> =  a connection between premises and an existing water main on the opposite side of the street to those premises, to a maximum communication pipe length of 18 metres.  
</t>
    </r>
  </si>
  <si>
    <r>
      <t xml:space="preserve">Please note: Our calculator </t>
    </r>
    <r>
      <rPr>
        <b/>
        <i/>
        <sz val="9"/>
        <color rgb="FF000000"/>
        <rFont val="Aptos Narrow"/>
        <family val="2"/>
        <scheme val="minor"/>
      </rPr>
      <t>cannot</t>
    </r>
    <r>
      <rPr>
        <i/>
        <sz val="9"/>
        <color rgb="FF000000"/>
        <rFont val="Aptos Narrow"/>
        <family val="2"/>
        <scheme val="minor"/>
      </rPr>
      <t xml:space="preserve"> be used for Off-site Developments over 50 Plots, Non-Standard Connections, Non-domestic Services, Requisitions for Mains Developments or Diversions -</t>
    </r>
    <r>
      <rPr>
        <b/>
        <i/>
        <sz val="9"/>
        <color rgb="FF000000"/>
        <rFont val="Aptos Narrow"/>
        <family val="2"/>
        <scheme val="minor"/>
      </rPr>
      <t xml:space="preserve"> please contact us to arrange a design &amp; quotation if you require any of these services</t>
    </r>
  </si>
  <si>
    <t>House / Maisonette / Flats
 with external meters</t>
  </si>
  <si>
    <t>Block of Flats with Internal Meters and a Single Bulk Connection</t>
  </si>
  <si>
    <t>Commercial Unit (For Domestic Services / Welfare)</t>
  </si>
  <si>
    <t>Charge Item</t>
  </si>
  <si>
    <t>Charge £ (Nearside)</t>
  </si>
  <si>
    <t>Charge £ (Farside)</t>
  </si>
  <si>
    <t>Water Pre-Construction Charges</t>
  </si>
  <si>
    <t>No. of Properties</t>
  </si>
  <si>
    <t>Application Fees</t>
  </si>
  <si>
    <t>If multiple properties, please specify how these will be connected in the table below:</t>
  </si>
  <si>
    <t>Water Construction Charges</t>
  </si>
  <si>
    <r>
      <t xml:space="preserve">Please note: If you need multiple connections and can bring several supply pipes to the same point on your boundary, a larger connection on the main leading to a multi-port manifold may be used; please select </t>
    </r>
    <r>
      <rPr>
        <b/>
        <i/>
        <sz val="9"/>
        <color theme="1"/>
        <rFont val="Aptos Narrow"/>
        <family val="2"/>
        <scheme val="minor"/>
      </rPr>
      <t>'Multi-port Connection'</t>
    </r>
    <r>
      <rPr>
        <i/>
        <sz val="9"/>
        <color theme="1"/>
        <rFont val="Aptos Narrow"/>
        <family val="2"/>
        <scheme val="minor"/>
      </rPr>
      <t xml:space="preserve">. If you need a single connection or have multiple connections where each supply will be laid to different locations on your boundary, or if you are unsure, please select </t>
    </r>
    <r>
      <rPr>
        <b/>
        <i/>
        <sz val="9"/>
        <color theme="1"/>
        <rFont val="Aptos Narrow"/>
        <family val="2"/>
        <scheme val="minor"/>
      </rPr>
      <t>'Individual Connection back to Main'</t>
    </r>
  </si>
  <si>
    <t>Water Connection Charge*</t>
  </si>
  <si>
    <t>Meter Installation</t>
  </si>
  <si>
    <t>Smart Meter</t>
  </si>
  <si>
    <t>Connection Type</t>
  </si>
  <si>
    <t>Please Select</t>
  </si>
  <si>
    <t>Permit (Average cost for permit across Anglian region)</t>
  </si>
  <si>
    <t xml:space="preserve">Out of Hours Premium </t>
  </si>
  <si>
    <t xml:space="preserve">Traffic Management Out of Hours Premium </t>
  </si>
  <si>
    <t>Please confirm if you believe you will need a road closure</t>
  </si>
  <si>
    <t>Other Charges</t>
  </si>
  <si>
    <t>Sewerage Connection Charge</t>
  </si>
  <si>
    <r>
      <t xml:space="preserve">Infrastructure Charges
</t>
    </r>
    <r>
      <rPr>
        <i/>
        <sz val="9"/>
        <rFont val="Aptos Narrow"/>
        <family val="2"/>
      </rPr>
      <t>(for commercial units relevant multiplier applies depending on the number of fixtures and fittings, WC's, sinks, showers. Etc.)</t>
    </r>
  </si>
  <si>
    <t>Road Closure</t>
  </si>
  <si>
    <t xml:space="preserve">Water Infrastructure Charge
</t>
  </si>
  <si>
    <t>Sewerage Infrastructure Charge</t>
  </si>
  <si>
    <r>
      <t>Environmental Incentives</t>
    </r>
    <r>
      <rPr>
        <b/>
        <sz val="9"/>
        <color rgb="FF000000"/>
        <rFont val="Aptos Narrow"/>
        <family val="2"/>
      </rPr>
      <t xml:space="preserve"> </t>
    </r>
  </si>
  <si>
    <t xml:space="preserve">Water Environmental Discount </t>
  </si>
  <si>
    <t>Sewerage Environmental Discount</t>
  </si>
  <si>
    <t>Please confirm the type of Sewerage Connection you require:</t>
  </si>
  <si>
    <t xml:space="preserve">Environmental Component 
</t>
  </si>
  <si>
    <r>
      <t>A</t>
    </r>
    <r>
      <rPr>
        <b/>
        <i/>
        <sz val="9"/>
        <color theme="1"/>
        <rFont val="Aptos Narrow"/>
        <family val="2"/>
        <scheme val="minor"/>
      </rPr>
      <t xml:space="preserve"> direct</t>
    </r>
    <r>
      <rPr>
        <i/>
        <sz val="9"/>
        <color theme="1"/>
        <rFont val="Aptos Narrow"/>
        <family val="2"/>
        <scheme val="minor"/>
      </rPr>
      <t xml:space="preserve"> sewer connection is made directly to a public sewer, allowing wastewater to flow straight into the public system. 
An </t>
    </r>
    <r>
      <rPr>
        <b/>
        <i/>
        <sz val="9"/>
        <color theme="1"/>
        <rFont val="Aptos Narrow"/>
        <family val="2"/>
        <scheme val="minor"/>
      </rPr>
      <t>indirect</t>
    </r>
    <r>
      <rPr>
        <i/>
        <sz val="9"/>
        <color theme="1"/>
        <rFont val="Aptos Narrow"/>
        <family val="2"/>
        <scheme val="minor"/>
      </rPr>
      <t xml:space="preserve"> sewer connection first connects to a private drain, which then leads to the public sewer</t>
    </r>
  </si>
  <si>
    <t>TOTAL Estimated Cost</t>
  </si>
  <si>
    <t>Estimated Cost per Connection</t>
  </si>
  <si>
    <t>Please confirm if you are in Anglian Water's Region or Hartlepool?</t>
  </si>
  <si>
    <t>Water Region</t>
  </si>
  <si>
    <t xml:space="preserve">Please confirm if you wish to apply for a Water Environmental Incentive Scheme (EIS): </t>
  </si>
  <si>
    <r>
      <rPr>
        <i/>
        <sz val="9"/>
        <color rgb="FF000000"/>
        <rFont val="Aptos Narrow"/>
        <family val="2"/>
        <scheme val="minor"/>
      </rPr>
      <t xml:space="preserve">Please note: </t>
    </r>
    <r>
      <rPr>
        <b/>
        <i/>
        <sz val="9"/>
        <color rgb="FF000000"/>
        <rFont val="Aptos Narrow"/>
        <family val="2"/>
        <scheme val="minor"/>
      </rPr>
      <t>Only available to developments for household connections</t>
    </r>
    <r>
      <rPr>
        <i/>
        <sz val="9"/>
        <color rgb="FF000000"/>
        <rFont val="Aptos Narrow"/>
        <family val="2"/>
        <scheme val="minor"/>
      </rPr>
      <t>.</t>
    </r>
    <r>
      <rPr>
        <i/>
        <sz val="9"/>
        <color rgb="FFFF0000"/>
        <rFont val="Aptos Narrow"/>
        <family val="2"/>
        <scheme val="minor"/>
      </rPr>
      <t xml:space="preserve"> </t>
    </r>
    <r>
      <rPr>
        <i/>
        <sz val="9"/>
        <color rgb="FF000000"/>
        <rFont val="Aptos Narrow"/>
        <family val="2"/>
        <scheme val="minor"/>
      </rPr>
      <t xml:space="preserve">You must be able to prove that the fixtures &amp; fittings of each dwelling will meet the demand requirement of 90 liters per person per day (l/p/d) or less - this is lower than the building control current requirement of 110l/p/d under Building Regulations Part G2 - Water Efficiency </t>
    </r>
  </si>
  <si>
    <t>Water EIS</t>
  </si>
  <si>
    <t xml:space="preserve">Please confirm if you wish to apply for a Sewerage Environmental Incentive Scheme (EIS): </t>
  </si>
  <si>
    <t>Please note: Only applicable to brownfield developments where an existing surface water connection is currently discharging into a combined or foul sewer- you must be able to prove you can disconnect from the existing combined our foul sewer, instead disposing of the surface water via an alternative method</t>
  </si>
  <si>
    <t>Sewerage EIS</t>
  </si>
  <si>
    <t>Please assess the likelihood of our construction teams needing to work outside of normal Monday-Friday 8am-5pm hours:</t>
  </si>
  <si>
    <t>Out of hours working required</t>
  </si>
  <si>
    <t>Anglian Water Developer Charges Calculator: Connections</t>
  </si>
  <si>
    <t>Qty</t>
  </si>
  <si>
    <t>Rate</t>
  </si>
  <si>
    <t>TOTAL</t>
  </si>
  <si>
    <t>Plots</t>
  </si>
  <si>
    <t>No. of Ports</t>
  </si>
  <si>
    <t>Single</t>
  </si>
  <si>
    <t>Two</t>
  </si>
  <si>
    <t>Four</t>
  </si>
  <si>
    <t>Six</t>
  </si>
  <si>
    <t>Standard (≤63mm &amp; ≤18m length) - ≤5 properties</t>
  </si>
  <si>
    <t>Standard (≤63mm &amp; ≤18m length) - Per 5 thereafter</t>
  </si>
  <si>
    <t>Water Connection - Off-site - Nearside</t>
  </si>
  <si>
    <t>Water Connection - Off-site - Farside</t>
  </si>
  <si>
    <t>Barrier Uplift - Off-site - Nearside</t>
  </si>
  <si>
    <t>Barrier Uplift - Off-site - Farside</t>
  </si>
  <si>
    <t>External Meter Installation</t>
  </si>
  <si>
    <t>Internal Meter Installation</t>
  </si>
  <si>
    <t>Double Port Manifold</t>
  </si>
  <si>
    <t>Four Port Manifold</t>
  </si>
  <si>
    <t>Six Port Manifold</t>
  </si>
  <si>
    <t>Barrier Uplift - Double Port Manifold</t>
  </si>
  <si>
    <t>Barrier Uplift - Four Port Manifold</t>
  </si>
  <si>
    <t>Barrier Uplift - Six Port Manifold</t>
  </si>
  <si>
    <t>Traffic Management</t>
  </si>
  <si>
    <t>Permit</t>
  </si>
  <si>
    <t>Sewerage Connection Charge - Indirect</t>
  </si>
  <si>
    <t>Sewerage Connection Charge - Direct</t>
  </si>
  <si>
    <t>Infrastructure Charges</t>
  </si>
  <si>
    <t>Water Infrastructure Charge - Hartlepool</t>
  </si>
  <si>
    <t>Water Infrastructure Charge - Anglian Water</t>
  </si>
  <si>
    <t>Sewerage Infrastructure Charge - Anglian Water</t>
  </si>
  <si>
    <t>Environmental Incentives</t>
  </si>
  <si>
    <t>Water Environmental Discount</t>
  </si>
  <si>
    <t>Environmental Component</t>
  </si>
  <si>
    <t>Traffic Management (Based on 2-way lights for one week)**</t>
  </si>
  <si>
    <t>** Assumes the use of barrier pipe for contamination as all works are off-site.</t>
  </si>
  <si>
    <t>INDICATIVE ESTIMATE ONLY</t>
  </si>
  <si>
    <t>Road Closure &amp; Set-up (Approximate Costs Used Here)</t>
  </si>
  <si>
    <r>
      <rPr>
        <i/>
        <sz val="9"/>
        <color rgb="FF000000"/>
        <rFont val="Aptos Narrow"/>
        <family val="2"/>
        <scheme val="minor"/>
      </rPr>
      <t xml:space="preserve">
Please note: If we can't minimum maintain safe road widths, a road closure will be required. For a nearside connection</t>
    </r>
    <r>
      <rPr>
        <b/>
        <i/>
        <sz val="9"/>
        <color rgb="FF000000"/>
        <rFont val="Aptos Narrow"/>
        <family val="2"/>
        <scheme val="minor"/>
      </rPr>
      <t>*</t>
    </r>
    <r>
      <rPr>
        <i/>
        <sz val="9"/>
        <color rgb="FF000000"/>
        <rFont val="Aptos Narrow"/>
        <family val="2"/>
        <scheme val="minor"/>
      </rPr>
      <t>, the road must be at least 6.75m wide for speed limits of 20-40mph or 7.45m wide for 50-60mph to remain open. For a farside connection</t>
    </r>
    <r>
      <rPr>
        <b/>
        <i/>
        <sz val="9"/>
        <color rgb="FF000000"/>
        <rFont val="Aptos Narrow"/>
        <family val="2"/>
        <scheme val="minor"/>
      </rPr>
      <t>*</t>
    </r>
    <r>
      <rPr>
        <i/>
        <sz val="9"/>
        <color rgb="FF000000"/>
        <rFont val="Aptos Narrow"/>
        <family val="2"/>
        <scheme val="minor"/>
      </rPr>
      <t xml:space="preserve">, the road must be at least 7.5m wide for 20-40mph or 8.9m wide for 50-60mph to remain open. In some circumstances a road closure may be required otuside of these parameters. If you are unsure, please select </t>
    </r>
    <r>
      <rPr>
        <b/>
        <i/>
        <sz val="9"/>
        <color rgb="FF000000"/>
        <rFont val="Aptos Narrow"/>
        <family val="2"/>
        <scheme val="minor"/>
      </rPr>
      <t xml:space="preserve">'No' </t>
    </r>
    <r>
      <rPr>
        <i/>
        <sz val="9"/>
        <color rgb="FF000000"/>
        <rFont val="Aptos Narrow"/>
        <family val="2"/>
        <scheme val="minor"/>
      </rPr>
      <t>and we will assume a standard 2-way light traffic management set up.</t>
    </r>
  </si>
  <si>
    <r>
      <t xml:space="preserve">Please note: If the road is a B or A road, a key/busy commuter route, has nearby businesses, important buildings (schools, hospitals, police stations), or is pedestrianised, we may need to work outside normal hours (evenings, early mornings, weekends) to minimise disruption (often at Highways Authority request) and to ensure safety. If you are unsure, please select </t>
    </r>
    <r>
      <rPr>
        <b/>
        <i/>
        <sz val="9"/>
        <color rgb="FF000000"/>
        <rFont val="Aptos Narrow"/>
        <family val="2"/>
        <scheme val="minor"/>
      </rPr>
      <t xml:space="preserve">'No' </t>
    </r>
    <r>
      <rPr>
        <i/>
        <sz val="9"/>
        <color rgb="FF000000"/>
        <rFont val="Aptos Narrow"/>
        <family val="2"/>
        <scheme val="minor"/>
      </rPr>
      <t>and this will appear blank in the indicative estimate.</t>
    </r>
  </si>
  <si>
    <t>Please use the green cells to complete the charges calculator that best suit your development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</si>
</sst>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9"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8"/>
      <name val="Aptos Narrow"/>
      <family val="2"/>
      <scheme val="minor"/>
    </font>
    <font>
      <sz val="11"/>
      <name val="Aptos Narrow"/>
      <family val="2"/>
      <scheme val="minor"/>
    </font>
    <font>
      <b/>
      <sz val="11"/>
      <name val="Aptos Narrow"/>
      <family val="2"/>
      <scheme val="minor"/>
    </font>
    <font>
      <i/>
      <sz val="9"/>
      <color theme="1"/>
      <name val="Aptos Narrow"/>
      <family val="2"/>
      <scheme val="minor"/>
    </font>
    <font>
      <sz val="11"/>
      <color rgb="FFFF0000"/>
      <name val="Aptos Narrow"/>
      <family val="2"/>
      <scheme val="minor"/>
    </font>
    <font>
      <i/>
      <sz val="9"/>
      <color rgb="FFFF0000"/>
      <name val="Aptos Narrow"/>
      <family val="2"/>
      <scheme val="minor"/>
    </font>
    <font>
      <i/>
      <sz val="9"/>
      <name val="Aptos Narrow"/>
      <family val="2"/>
    </font>
    <font>
      <sz val="11"/>
      <color rgb="FF000000"/>
      <name val="Aptos Narrow"/>
      <family val="2"/>
      <scheme val="minor"/>
    </font>
    <font>
      <sz val="11"/>
      <color theme="1"/>
      <name val="Aptos Narrow"/>
      <family val="2"/>
      <scheme val="minor"/>
    </font>
    <font>
      <sz val="9"/>
      <color rgb="FFFF0000"/>
      <name val="Aptos Narrow"/>
      <family val="2"/>
      <scheme val="minor"/>
    </font>
    <font>
      <b/>
      <i/>
      <sz val="9"/>
      <name val="Aptos Narrow"/>
      <family val="2"/>
    </font>
    <font>
      <i/>
      <sz val="9"/>
      <color rgb="FF000000"/>
      <name val="Aptos Narrow"/>
      <family val="2"/>
      <scheme val="minor"/>
    </font>
    <font>
      <b/>
      <i/>
      <sz val="9"/>
      <color rgb="FF000000"/>
      <name val="Aptos Narrow"/>
      <family val="2"/>
      <scheme val="minor"/>
    </font>
    <font>
      <b/>
      <i/>
      <sz val="9"/>
      <color theme="1"/>
      <name val="Aptos Narrow"/>
      <family val="2"/>
      <scheme val="minor"/>
    </font>
    <font>
      <b/>
      <sz val="10"/>
      <color theme="0"/>
      <name val="Aptos Narrow"/>
      <family val="2"/>
      <scheme val="minor"/>
    </font>
    <font>
      <b/>
      <sz val="11"/>
      <color theme="0"/>
      <name val="Aptos Narrow"/>
      <family val="2"/>
    </font>
    <font>
      <b/>
      <sz val="11"/>
      <name val="Aptos Narrow"/>
      <family val="2"/>
    </font>
    <font>
      <b/>
      <sz val="11"/>
      <color theme="1"/>
      <name val="Aptos Narrow"/>
      <family val="2"/>
    </font>
    <font>
      <sz val="11"/>
      <name val="Aptos Narrow"/>
      <family val="2"/>
    </font>
    <font>
      <sz val="11"/>
      <color theme="1"/>
      <name val="Aptos Narrow"/>
      <family val="2"/>
    </font>
    <font>
      <sz val="11"/>
      <color rgb="FF000000"/>
      <name val="Aptos Narrow"/>
      <family val="2"/>
    </font>
    <font>
      <b/>
      <sz val="11"/>
      <color rgb="FF000000"/>
      <name val="Aptos Narrow"/>
      <family val="2"/>
    </font>
    <font>
      <b/>
      <sz val="9"/>
      <color rgb="FF000000"/>
      <name val="Aptos Narrow"/>
      <family val="2"/>
    </font>
    <font>
      <b/>
      <sz val="24"/>
      <color theme="3"/>
      <name val="Aptos Black"/>
      <family val="2"/>
    </font>
    <font>
      <b/>
      <sz val="10"/>
      <color theme="1"/>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s>
  <borders count="3">
    <border>
      <left/>
      <right/>
      <top/>
      <bottom/>
      <diagonal/>
    </border>
    <border>
      <left style="thin">
        <color theme="0"/>
      </left>
      <right/>
      <top/>
      <bottom/>
      <diagonal/>
    </border>
    <border>
      <left style="thin">
        <color theme="0"/>
      </left>
      <right style="thin">
        <color theme="0"/>
      </right>
      <top/>
      <bottom/>
      <diagonal/>
    </border>
  </borders>
  <cellStyleXfs count="2">
    <xf numFmtId="0" fontId="0" fillId="0" borderId="0"/>
    <xf numFmtId="44" fontId="12" fillId="0" borderId="0" applyFont="0" applyFill="0" applyBorder="0" applyAlignment="0" applyProtection="0"/>
  </cellStyleXfs>
  <cellXfs count="82">
    <xf numFmtId="0" fontId="0" fillId="0" borderId="0" xfId="0"/>
    <xf numFmtId="0" fontId="1" fillId="2" borderId="0" xfId="0" applyFont="1" applyFill="1"/>
    <xf numFmtId="0" fontId="4" fillId="0" borderId="0" xfId="0" applyFont="1"/>
    <xf numFmtId="0" fontId="5" fillId="0" borderId="0" xfId="0" applyFont="1"/>
    <xf numFmtId="0" fontId="5" fillId="3" borderId="0" xfId="0" applyFont="1" applyFill="1"/>
    <xf numFmtId="0" fontId="0" fillId="0" borderId="0" xfId="0" applyAlignment="1">
      <alignment horizontal="center"/>
    </xf>
    <xf numFmtId="0" fontId="1" fillId="2" borderId="0" xfId="0" applyFont="1" applyFill="1" applyAlignment="1">
      <alignment horizontal="center"/>
    </xf>
    <xf numFmtId="0" fontId="0" fillId="5" borderId="0" xfId="0" applyFill="1" applyAlignment="1">
      <alignment vertical="center"/>
    </xf>
    <xf numFmtId="0" fontId="0" fillId="5" borderId="0" xfId="0" applyFill="1" applyAlignment="1">
      <alignment horizontal="center" vertical="center"/>
    </xf>
    <xf numFmtId="0" fontId="5" fillId="5" borderId="0" xfId="0" applyFont="1" applyFill="1" applyAlignment="1">
      <alignment vertical="center"/>
    </xf>
    <xf numFmtId="0" fontId="0" fillId="0" borderId="0" xfId="0" applyAlignment="1">
      <alignment vertical="center"/>
    </xf>
    <xf numFmtId="0" fontId="4" fillId="5" borderId="0" xfId="0" applyFont="1" applyFill="1" applyAlignment="1">
      <alignment vertical="center"/>
    </xf>
    <xf numFmtId="0" fontId="2" fillId="5" borderId="0" xfId="0" applyFont="1" applyFill="1" applyAlignment="1">
      <alignment vertical="center"/>
    </xf>
    <xf numFmtId="0" fontId="2" fillId="5" borderId="0" xfId="0" applyFont="1" applyFill="1" applyAlignment="1">
      <alignment horizontal="center" vertical="center"/>
    </xf>
    <xf numFmtId="0" fontId="7" fillId="5" borderId="0" xfId="0" applyFont="1" applyFill="1" applyAlignment="1">
      <alignment horizontal="left" vertical="center" wrapText="1"/>
    </xf>
    <xf numFmtId="0" fontId="2" fillId="3" borderId="0" xfId="0" applyFont="1" applyFill="1" applyAlignment="1">
      <alignment vertical="center"/>
    </xf>
    <xf numFmtId="0" fontId="2" fillId="3" borderId="0" xfId="0" applyFont="1" applyFill="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0" fillId="2" borderId="0" xfId="0" applyFill="1" applyAlignment="1">
      <alignment vertical="center"/>
    </xf>
    <xf numFmtId="0" fontId="1" fillId="2" borderId="0" xfId="0" applyFont="1" applyFill="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xf>
    <xf numFmtId="0" fontId="2" fillId="5" borderId="0" xfId="0" applyFont="1" applyFill="1" applyAlignment="1">
      <alignment horizontal="left" vertical="center"/>
    </xf>
    <xf numFmtId="0" fontId="0" fillId="0" borderId="0" xfId="0" applyAlignment="1">
      <alignment horizontal="left"/>
    </xf>
    <xf numFmtId="0" fontId="1" fillId="2" borderId="0" xfId="0"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 fillId="2" borderId="0" xfId="0" applyFont="1" applyFill="1" applyAlignment="1">
      <alignment horizontal="center" vertical="center" wrapText="1"/>
    </xf>
    <xf numFmtId="0" fontId="3" fillId="0" borderId="1" xfId="0" applyFont="1" applyBorder="1" applyAlignment="1">
      <alignment vertical="center"/>
    </xf>
    <xf numFmtId="0" fontId="8" fillId="0" borderId="0" xfId="0" applyFont="1"/>
    <xf numFmtId="0" fontId="10" fillId="5" borderId="0" xfId="0" applyFont="1" applyFill="1" applyAlignment="1">
      <alignment vertical="center"/>
    </xf>
    <xf numFmtId="44" fontId="0" fillId="5" borderId="0" xfId="1" applyFont="1" applyFill="1" applyAlignment="1">
      <alignment horizontal="center" vertical="center"/>
    </xf>
    <xf numFmtId="44" fontId="3" fillId="0" borderId="2" xfId="1" applyFont="1" applyBorder="1" applyAlignment="1">
      <alignment horizontal="center" vertical="center"/>
    </xf>
    <xf numFmtId="44" fontId="3" fillId="0" borderId="0" xfId="1" applyFont="1" applyAlignment="1">
      <alignment horizontal="center" vertical="center"/>
    </xf>
    <xf numFmtId="44" fontId="0" fillId="0" borderId="0" xfId="1" applyFont="1" applyAlignment="1">
      <alignment horizontal="center" vertical="center"/>
    </xf>
    <xf numFmtId="44" fontId="0" fillId="0" borderId="0" xfId="1" applyFont="1" applyAlignment="1">
      <alignment horizontal="center"/>
    </xf>
    <xf numFmtId="44" fontId="1" fillId="2" borderId="0" xfId="1" applyFont="1" applyFill="1" applyAlignment="1">
      <alignment horizontal="center"/>
    </xf>
    <xf numFmtId="44" fontId="0" fillId="3" borderId="0" xfId="1" applyFont="1" applyFill="1" applyAlignment="1">
      <alignment horizontal="center"/>
    </xf>
    <xf numFmtId="44" fontId="8" fillId="0" borderId="0" xfId="1" applyFont="1" applyAlignment="1">
      <alignment horizontal="center"/>
    </xf>
    <xf numFmtId="44" fontId="5" fillId="0" borderId="0" xfId="1" applyFont="1" applyAlignment="1">
      <alignment horizontal="center" vertical="center"/>
    </xf>
    <xf numFmtId="0" fontId="2" fillId="0" borderId="0" xfId="0" applyFont="1" applyAlignment="1">
      <alignment horizontal="left" vertical="center" wrapText="1"/>
    </xf>
    <xf numFmtId="0" fontId="0" fillId="0" borderId="0" xfId="0" applyAlignment="1">
      <alignment horizontal="center" vertical="center" wrapText="1"/>
    </xf>
    <xf numFmtId="0" fontId="6" fillId="7" borderId="0" xfId="0" applyFont="1" applyFill="1" applyAlignment="1">
      <alignment vertical="center"/>
    </xf>
    <xf numFmtId="0" fontId="5" fillId="7" borderId="0" xfId="0" applyFont="1" applyFill="1" applyAlignment="1">
      <alignment horizontal="center" vertical="center"/>
    </xf>
    <xf numFmtId="0" fontId="15" fillId="7" borderId="0" xfId="0" applyFont="1" applyFill="1" applyAlignment="1">
      <alignment horizontal="left" vertical="center" wrapText="1"/>
    </xf>
    <xf numFmtId="0" fontId="11" fillId="7" borderId="0" xfId="0" applyFont="1" applyFill="1" applyAlignment="1">
      <alignment vertical="center"/>
    </xf>
    <xf numFmtId="0" fontId="3" fillId="0" borderId="0" xfId="0" applyFont="1" applyAlignment="1">
      <alignment vertical="center"/>
    </xf>
    <xf numFmtId="44" fontId="3" fillId="0" borderId="0" xfId="1" applyFont="1" applyBorder="1" applyAlignment="1">
      <alignment horizontal="center" vertical="center"/>
    </xf>
    <xf numFmtId="0" fontId="20" fillId="3" borderId="0" xfId="0" applyFont="1" applyFill="1" applyAlignment="1">
      <alignment vertical="center"/>
    </xf>
    <xf numFmtId="44" fontId="21" fillId="3" borderId="0" xfId="1" applyFont="1" applyFill="1" applyAlignment="1">
      <alignment horizontal="center" vertical="center"/>
    </xf>
    <xf numFmtId="0" fontId="22" fillId="5" borderId="0" xfId="0" applyFont="1" applyFill="1" applyAlignment="1">
      <alignment vertical="center"/>
    </xf>
    <xf numFmtId="44" fontId="23" fillId="5" borderId="0" xfId="1" applyFont="1" applyFill="1" applyAlignment="1">
      <alignment horizontal="center" vertical="center"/>
    </xf>
    <xf numFmtId="0" fontId="20" fillId="3" borderId="0" xfId="0" applyFont="1" applyFill="1" applyAlignment="1">
      <alignment vertical="center" wrapText="1"/>
    </xf>
    <xf numFmtId="0" fontId="24" fillId="5" borderId="0" xfId="0" applyFont="1" applyFill="1" applyAlignment="1">
      <alignment vertical="center"/>
    </xf>
    <xf numFmtId="0" fontId="24" fillId="5" borderId="0" xfId="0" applyFont="1" applyFill="1" applyAlignment="1">
      <alignment vertical="center" wrapText="1"/>
    </xf>
    <xf numFmtId="0" fontId="25" fillId="3" borderId="0" xfId="0" applyFont="1" applyFill="1" applyAlignment="1">
      <alignment vertical="center"/>
    </xf>
    <xf numFmtId="0" fontId="22" fillId="5" borderId="0" xfId="0" applyFont="1" applyFill="1" applyAlignment="1">
      <alignment vertical="center" wrapText="1"/>
    </xf>
    <xf numFmtId="0" fontId="24" fillId="5" borderId="0" xfId="0" applyFont="1" applyFill="1" applyAlignment="1">
      <alignment horizontal="left" vertical="center"/>
    </xf>
    <xf numFmtId="0" fontId="19" fillId="4" borderId="0" xfId="0" applyFont="1" applyFill="1" applyAlignment="1">
      <alignment vertical="center"/>
    </xf>
    <xf numFmtId="44" fontId="19" fillId="4" borderId="0" xfId="1" applyFont="1" applyFill="1" applyAlignment="1">
      <alignment horizontal="center" vertical="center"/>
    </xf>
    <xf numFmtId="0" fontId="27" fillId="5" borderId="0" xfId="0" applyFont="1" applyFill="1" applyAlignment="1">
      <alignment horizontal="center" vertical="center"/>
    </xf>
    <xf numFmtId="0" fontId="28" fillId="6" borderId="0" xfId="0" applyFont="1" applyFill="1" applyAlignment="1">
      <alignment horizontal="center" vertical="center" wrapText="1"/>
    </xf>
    <xf numFmtId="0" fontId="7" fillId="5" borderId="0" xfId="0" applyFont="1" applyFill="1" applyAlignment="1">
      <alignment horizontal="left" vertical="center" wrapText="1"/>
    </xf>
    <xf numFmtId="0" fontId="15" fillId="5" borderId="0" xfId="0" applyFont="1" applyFill="1" applyAlignment="1">
      <alignment horizontal="left" vertical="top" wrapText="1"/>
    </xf>
    <xf numFmtId="0" fontId="7" fillId="5" borderId="0" xfId="0" applyFont="1" applyFill="1" applyAlignment="1">
      <alignment horizontal="left" vertical="top" wrapText="1"/>
    </xf>
    <xf numFmtId="0" fontId="15" fillId="7" borderId="0" xfId="0" applyFont="1" applyFill="1" applyAlignment="1">
      <alignment horizontal="left" vertical="center" wrapText="1"/>
    </xf>
    <xf numFmtId="0" fontId="8" fillId="5" borderId="0" xfId="0" applyFont="1" applyFill="1" applyAlignment="1">
      <alignment horizontal="left" vertical="center" wrapText="1"/>
    </xf>
    <xf numFmtId="0" fontId="6" fillId="5" borderId="0" xfId="0" applyFont="1" applyFill="1" applyAlignment="1">
      <alignment horizontal="left" vertical="center" wrapText="1"/>
    </xf>
    <xf numFmtId="0" fontId="13" fillId="5" borderId="0" xfId="0" applyFont="1" applyFill="1" applyAlignment="1">
      <alignment horizontal="left" vertical="center" wrapText="1"/>
    </xf>
    <xf numFmtId="0" fontId="19" fillId="2" borderId="0" xfId="0" applyFont="1" applyFill="1" applyAlignment="1">
      <alignment horizontal="left" vertical="center"/>
    </xf>
    <xf numFmtId="44" fontId="19" fillId="2" borderId="0" xfId="1" applyFont="1" applyFill="1" applyAlignment="1">
      <alignment horizontal="center" vertical="center" wrapText="1"/>
    </xf>
    <xf numFmtId="0" fontId="15" fillId="5" borderId="0" xfId="0" applyFont="1" applyFill="1" applyAlignment="1">
      <alignment horizontal="left" vertical="center" wrapText="1"/>
    </xf>
    <xf numFmtId="0" fontId="2" fillId="3" borderId="0" xfId="0" applyFont="1" applyFill="1" applyAlignment="1">
      <alignment horizontal="left" vertical="center" wrapText="1"/>
    </xf>
    <xf numFmtId="0" fontId="0" fillId="2" borderId="0" xfId="0" applyFill="1" applyAlignment="1">
      <alignment horizontal="center" vertical="center" wrapText="1"/>
    </xf>
    <xf numFmtId="0" fontId="10" fillId="5" borderId="0" xfId="0" applyFont="1" applyFill="1" applyAlignment="1">
      <alignment horizontal="left" vertical="center" wrapText="1"/>
    </xf>
    <xf numFmtId="0" fontId="18" fillId="2" borderId="0" xfId="0" applyFont="1" applyFill="1" applyAlignment="1">
      <alignment horizontal="center" vertical="center" wrapText="1"/>
    </xf>
    <xf numFmtId="0" fontId="1" fillId="2" borderId="0" xfId="0" applyFont="1" applyFill="1" applyAlignment="1">
      <alignment horizontal="center"/>
    </xf>
    <xf numFmtId="0" fontId="0" fillId="6" borderId="0" xfId="0" applyFill="1" applyAlignment="1" applyProtection="1">
      <alignment horizontal="center" vertical="center"/>
      <protection locked="0"/>
    </xf>
    <xf numFmtId="0" fontId="0" fillId="6" borderId="0" xfId="0" applyFill="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85725</xdr:rowOff>
    </xdr:from>
    <xdr:to>
      <xdr:col>1</xdr:col>
      <xdr:colOff>1106090</xdr:colOff>
      <xdr:row>3</xdr:row>
      <xdr:rowOff>49745</xdr:rowOff>
    </xdr:to>
    <xdr:pic>
      <xdr:nvPicPr>
        <xdr:cNvPr id="2" name="Graphic 3">
          <a:extLst>
            <a:ext uri="{FF2B5EF4-FFF2-40B4-BE49-F238E27FC236}">
              <a16:creationId xmlns:a16="http://schemas.microsoft.com/office/drawing/2014/main" id="{75F5B6D5-D1DB-4FC6-A43E-FC1E7FB252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19050" y="581025"/>
          <a:ext cx="2306240" cy="218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85725</xdr:rowOff>
    </xdr:from>
    <xdr:to>
      <xdr:col>0</xdr:col>
      <xdr:colOff>2325290</xdr:colOff>
      <xdr:row>3</xdr:row>
      <xdr:rowOff>113245</xdr:rowOff>
    </xdr:to>
    <xdr:pic>
      <xdr:nvPicPr>
        <xdr:cNvPr id="2" name="Graphic 3">
          <a:extLst>
            <a:ext uri="{FF2B5EF4-FFF2-40B4-BE49-F238E27FC236}">
              <a16:creationId xmlns:a16="http://schemas.microsoft.com/office/drawing/2014/main" id="{14F8BD0D-4C78-4438-85BF-9C7A2AAD0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19050" y="581025"/>
          <a:ext cx="2306240" cy="218020"/>
        </a:xfrm>
        <a:prstGeom prst="rect">
          <a:avLst/>
        </a:prstGeom>
      </xdr:spPr>
    </xdr:pic>
    <xdr:clientData/>
  </xdr:twoCellAnchor>
</xdr:wsDr>
</file>

<file path=xl/theme/theme1.xml><?xml version="1.0" encoding="utf-8"?>
<a:theme xmlns:a="http://schemas.openxmlformats.org/drawingml/2006/main" name="Office Theme">
  <a:themeElements>
    <a:clrScheme name="Hannah AW">
      <a:dk1>
        <a:sysClr val="windowText" lastClr="000000"/>
      </a:dk1>
      <a:lt1>
        <a:sysClr val="window" lastClr="FFFFFF"/>
      </a:lt1>
      <a:dk2>
        <a:srgbClr val="92278F"/>
      </a:dk2>
      <a:lt2>
        <a:srgbClr val="0072BC"/>
      </a:lt2>
      <a:accent1>
        <a:srgbClr val="75BEE9"/>
      </a:accent1>
      <a:accent2>
        <a:srgbClr val="FBD109"/>
      </a:accent2>
      <a:accent3>
        <a:srgbClr val="E30613"/>
      </a:accent3>
      <a:accent4>
        <a:srgbClr val="E45675"/>
      </a:accent4>
      <a:accent5>
        <a:srgbClr val="F5AD16"/>
      </a:accent5>
      <a:accent6>
        <a:srgbClr val="6CB055"/>
      </a:accent6>
      <a:hlink>
        <a:srgbClr val="00A3BE"/>
      </a:hlink>
      <a:folHlink>
        <a:srgbClr val="00A3B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D2977-2327-4C22-92CB-8FD972D6D443}">
  <dimension ref="A1:J70"/>
  <sheetViews>
    <sheetView showGridLines="0" tabSelected="1" zoomScaleNormal="100" zoomScaleSheetLayoutView="100" workbookViewId="0">
      <selection activeCell="D58" sqref="D58"/>
    </sheetView>
  </sheetViews>
  <sheetFormatPr defaultColWidth="0" defaultRowHeight="14.5" zeroHeight="1" x14ac:dyDescent="0.35"/>
  <cols>
    <col min="1" max="1" width="18.26953125" style="10" customWidth="1"/>
    <col min="2" max="4" width="21.453125" style="21" customWidth="1"/>
    <col min="5" max="5" width="18.26953125" style="10" customWidth="1"/>
    <col min="6" max="6" width="9.1796875" style="10" customWidth="1"/>
    <col min="7" max="7" width="53.54296875" style="22" customWidth="1"/>
    <col min="8" max="9" width="13" style="37" customWidth="1"/>
    <col min="10" max="10" width="9.1796875" style="10" customWidth="1"/>
    <col min="11" max="16384" width="9.1796875" style="10" hidden="1"/>
  </cols>
  <sheetData>
    <row r="1" spans="1:10" x14ac:dyDescent="0.35">
      <c r="A1" s="7"/>
      <c r="B1" s="8"/>
      <c r="C1" s="8"/>
      <c r="D1" s="8"/>
      <c r="E1" s="7"/>
      <c r="F1" s="7"/>
      <c r="G1" s="70" t="s">
        <v>0</v>
      </c>
      <c r="H1" s="70"/>
      <c r="I1" s="70"/>
      <c r="J1" s="7"/>
    </row>
    <row r="2" spans="1:10" ht="23.5" x14ac:dyDescent="0.35">
      <c r="A2" s="11" t="s">
        <v>1</v>
      </c>
      <c r="B2" s="8"/>
      <c r="C2" s="8"/>
      <c r="D2" s="8"/>
      <c r="E2" s="7"/>
      <c r="F2" s="7"/>
      <c r="G2" s="70"/>
      <c r="H2" s="70"/>
      <c r="I2" s="70"/>
      <c r="J2" s="7"/>
    </row>
    <row r="3" spans="1:10" x14ac:dyDescent="0.35">
      <c r="A3" s="9"/>
      <c r="B3" s="8"/>
      <c r="C3" s="8"/>
      <c r="D3" s="8"/>
      <c r="E3" s="7"/>
      <c r="F3" s="7"/>
      <c r="G3" s="70"/>
      <c r="H3" s="70"/>
      <c r="I3" s="70"/>
      <c r="J3" s="7"/>
    </row>
    <row r="4" spans="1:10" ht="28.5" customHeight="1" x14ac:dyDescent="0.35">
      <c r="A4" s="9"/>
      <c r="B4" s="8"/>
      <c r="C4" s="63" t="s">
        <v>86</v>
      </c>
      <c r="D4" s="63"/>
      <c r="E4" s="63"/>
      <c r="F4" s="7"/>
      <c r="G4" s="70"/>
      <c r="H4" s="70"/>
      <c r="I4" s="70"/>
      <c r="J4" s="7"/>
    </row>
    <row r="5" spans="1:10" x14ac:dyDescent="0.35">
      <c r="A5" s="9"/>
      <c r="B5" s="8"/>
      <c r="C5" s="8"/>
      <c r="D5" s="8"/>
      <c r="E5" s="7"/>
      <c r="F5" s="7"/>
      <c r="G5" s="77" t="s">
        <v>2</v>
      </c>
      <c r="H5" s="77"/>
      <c r="I5" s="77"/>
      <c r="J5" s="7"/>
    </row>
    <row r="6" spans="1:10" ht="33" customHeight="1" x14ac:dyDescent="0.35">
      <c r="A6" s="64" t="s">
        <v>90</v>
      </c>
      <c r="B6" s="64"/>
      <c r="C6" s="64"/>
      <c r="D6" s="64"/>
      <c r="E6" s="64"/>
      <c r="F6" s="12"/>
      <c r="G6" s="77"/>
      <c r="H6" s="77"/>
      <c r="I6" s="77"/>
      <c r="J6" s="7"/>
    </row>
    <row r="7" spans="1:10" x14ac:dyDescent="0.35">
      <c r="A7" s="74" t="s">
        <v>3</v>
      </c>
      <c r="B7" s="65"/>
      <c r="C7" s="65"/>
      <c r="D7" s="65"/>
      <c r="E7" s="65"/>
      <c r="F7" s="14"/>
      <c r="G7" s="77"/>
      <c r="H7" s="77"/>
      <c r="I7" s="77"/>
      <c r="J7" s="7"/>
    </row>
    <row r="8" spans="1:10" x14ac:dyDescent="0.35">
      <c r="A8" s="65"/>
      <c r="B8" s="65"/>
      <c r="C8" s="65"/>
      <c r="D8" s="65"/>
      <c r="E8" s="65"/>
      <c r="F8" s="14"/>
      <c r="G8" s="77"/>
      <c r="H8" s="77"/>
      <c r="I8" s="77"/>
      <c r="J8" s="7"/>
    </row>
    <row r="9" spans="1:10" ht="30" customHeight="1" x14ac:dyDescent="0.35">
      <c r="A9" s="65"/>
      <c r="B9" s="65"/>
      <c r="C9" s="65"/>
      <c r="D9" s="65"/>
      <c r="E9" s="65"/>
      <c r="F9" s="14"/>
      <c r="G9" s="77"/>
      <c r="H9" s="77"/>
      <c r="I9" s="77"/>
      <c r="J9" s="7"/>
    </row>
    <row r="10" spans="1:10" ht="1.5" customHeight="1" x14ac:dyDescent="0.35">
      <c r="A10" s="7"/>
      <c r="B10" s="8"/>
      <c r="C10" s="8"/>
      <c r="D10" s="8"/>
      <c r="E10" s="7"/>
      <c r="F10" s="7"/>
      <c r="G10" s="9"/>
      <c r="H10" s="34"/>
      <c r="I10" s="34"/>
      <c r="J10" s="7"/>
    </row>
    <row r="11" spans="1:10" x14ac:dyDescent="0.35">
      <c r="A11" s="76"/>
      <c r="B11" s="78" t="s">
        <v>4</v>
      </c>
      <c r="C11" s="78" t="s">
        <v>5</v>
      </c>
      <c r="D11" s="78" t="s">
        <v>6</v>
      </c>
      <c r="E11" s="7"/>
      <c r="F11" s="7"/>
      <c r="G11" s="72" t="s">
        <v>7</v>
      </c>
      <c r="H11" s="73" t="s">
        <v>8</v>
      </c>
      <c r="I11" s="73" t="s">
        <v>9</v>
      </c>
      <c r="J11" s="7"/>
    </row>
    <row r="12" spans="1:10" x14ac:dyDescent="0.35">
      <c r="A12" s="76"/>
      <c r="B12" s="78"/>
      <c r="C12" s="78"/>
      <c r="D12" s="78"/>
      <c r="E12" s="7"/>
      <c r="F12" s="7"/>
      <c r="G12" s="72"/>
      <c r="H12" s="73"/>
      <c r="I12" s="73"/>
      <c r="J12" s="7"/>
    </row>
    <row r="13" spans="1:10" ht="32.25" customHeight="1" x14ac:dyDescent="0.35">
      <c r="A13" s="76"/>
      <c r="B13" s="78"/>
      <c r="C13" s="78"/>
      <c r="D13" s="78"/>
      <c r="E13" s="7"/>
      <c r="F13" s="7"/>
      <c r="G13" s="51" t="s">
        <v>10</v>
      </c>
      <c r="H13" s="52">
        <f>SUM(H14:H15)</f>
        <v>0</v>
      </c>
      <c r="I13" s="52">
        <f>SUM(I14:I15)</f>
        <v>0</v>
      </c>
      <c r="J13" s="7"/>
    </row>
    <row r="14" spans="1:10" x14ac:dyDescent="0.35">
      <c r="A14" s="16" t="s">
        <v>11</v>
      </c>
      <c r="B14" s="80">
        <v>0</v>
      </c>
      <c r="C14" s="80">
        <v>0</v>
      </c>
      <c r="D14" s="80">
        <v>0</v>
      </c>
      <c r="E14" s="7"/>
      <c r="F14" s="7"/>
      <c r="G14" s="53" t="s">
        <v>12</v>
      </c>
      <c r="H14" s="54">
        <f>SUM(Formulas!D8:D9)</f>
        <v>0</v>
      </c>
      <c r="I14" s="54">
        <f>H14</f>
        <v>0</v>
      </c>
      <c r="J14" s="7"/>
    </row>
    <row r="15" spans="1:10" x14ac:dyDescent="0.35">
      <c r="A15" s="7"/>
      <c r="B15" s="8"/>
      <c r="C15" s="8"/>
      <c r="D15" s="8"/>
      <c r="E15" s="7"/>
      <c r="F15" s="7"/>
      <c r="G15" s="53"/>
      <c r="H15" s="54"/>
      <c r="I15" s="54"/>
      <c r="J15" s="7"/>
    </row>
    <row r="16" spans="1:10" x14ac:dyDescent="0.35">
      <c r="A16" s="17" t="s">
        <v>13</v>
      </c>
      <c r="B16" s="18"/>
      <c r="C16" s="18"/>
      <c r="D16" s="18"/>
      <c r="E16" s="7"/>
      <c r="F16" s="7"/>
      <c r="G16" s="51" t="s">
        <v>14</v>
      </c>
      <c r="H16" s="52">
        <f>SUM(H17:H24)</f>
        <v>0</v>
      </c>
      <c r="I16" s="52">
        <f>SUM(I17:I24)</f>
        <v>0</v>
      </c>
      <c r="J16" s="7"/>
    </row>
    <row r="17" spans="1:10" x14ac:dyDescent="0.35">
      <c r="A17" s="65" t="s">
        <v>15</v>
      </c>
      <c r="B17" s="65"/>
      <c r="C17" s="65"/>
      <c r="D17" s="65"/>
      <c r="E17" s="65"/>
      <c r="F17" s="7"/>
      <c r="G17" s="53" t="s">
        <v>16</v>
      </c>
      <c r="H17" s="54">
        <f>IF(C14&gt;0,(SUM(Formulas!D12,Formulas!D14)),(SUM(Formulas!D12,Formulas!D14,Formulas!D18:D23)))</f>
        <v>0</v>
      </c>
      <c r="I17" s="54">
        <f>IF(C14&lt;0,((SUM(Formulas!D13,Formulas!D15))),(SUM(Formulas!D13,Formulas!D15,Formulas!D18:D23)))</f>
        <v>0</v>
      </c>
      <c r="J17" s="7"/>
    </row>
    <row r="18" spans="1:10" ht="19" customHeight="1" x14ac:dyDescent="0.35">
      <c r="A18" s="65"/>
      <c r="B18" s="65"/>
      <c r="C18" s="65"/>
      <c r="D18" s="65"/>
      <c r="E18" s="65"/>
      <c r="F18" s="7"/>
      <c r="G18" s="53" t="s">
        <v>17</v>
      </c>
      <c r="H18" s="54">
        <f>SUM(Formulas!D16:D17)</f>
        <v>0</v>
      </c>
      <c r="I18" s="54">
        <f t="shared" ref="I18:I21" si="0">H18</f>
        <v>0</v>
      </c>
      <c r="J18" s="7"/>
    </row>
    <row r="19" spans="1:10" ht="18.75" customHeight="1" x14ac:dyDescent="0.35">
      <c r="A19" s="65"/>
      <c r="B19" s="65"/>
      <c r="C19" s="65"/>
      <c r="D19" s="65"/>
      <c r="E19" s="65"/>
      <c r="F19" s="7"/>
      <c r="G19" s="53" t="s">
        <v>18</v>
      </c>
      <c r="H19" s="54">
        <f>Formulas!D24</f>
        <v>0</v>
      </c>
      <c r="I19" s="54">
        <f t="shared" si="0"/>
        <v>0</v>
      </c>
      <c r="J19" s="7"/>
    </row>
    <row r="20" spans="1:10" ht="15" customHeight="1" x14ac:dyDescent="0.35">
      <c r="A20" s="24"/>
      <c r="B20" s="23" t="s">
        <v>19</v>
      </c>
      <c r="C20" s="8"/>
      <c r="F20" s="7"/>
      <c r="G20" s="53" t="s">
        <v>84</v>
      </c>
      <c r="H20" s="54">
        <f>Formulas!D25</f>
        <v>0</v>
      </c>
      <c r="I20" s="54">
        <f t="shared" si="0"/>
        <v>0</v>
      </c>
      <c r="J20" s="7"/>
    </row>
    <row r="21" spans="1:10" x14ac:dyDescent="0.35">
      <c r="A21" s="75" t="s">
        <v>20</v>
      </c>
      <c r="B21" s="81" t="s">
        <v>20</v>
      </c>
      <c r="C21" s="8"/>
      <c r="F21" s="7"/>
      <c r="G21" s="53" t="s">
        <v>21</v>
      </c>
      <c r="H21" s="54">
        <f>Formulas!D26</f>
        <v>0</v>
      </c>
      <c r="I21" s="54">
        <f t="shared" si="0"/>
        <v>0</v>
      </c>
      <c r="J21" s="7"/>
    </row>
    <row r="22" spans="1:10" x14ac:dyDescent="0.35">
      <c r="A22" s="75"/>
      <c r="B22" s="81"/>
      <c r="C22" s="8"/>
      <c r="F22" s="7"/>
      <c r="G22" s="53" t="s">
        <v>87</v>
      </c>
      <c r="H22" s="54">
        <f>Formulas!D29</f>
        <v>0</v>
      </c>
      <c r="I22" s="54">
        <f>Formulas!D29</f>
        <v>0</v>
      </c>
      <c r="J22" s="7"/>
    </row>
    <row r="23" spans="1:10" x14ac:dyDescent="0.35">
      <c r="A23" s="75"/>
      <c r="B23" s="81"/>
      <c r="C23" s="8"/>
      <c r="F23" s="7"/>
      <c r="G23" s="53" t="s">
        <v>22</v>
      </c>
      <c r="H23" s="54">
        <f>Formulas!D27</f>
        <v>0</v>
      </c>
      <c r="I23" s="54">
        <f>Formulas!D27</f>
        <v>0</v>
      </c>
      <c r="J23" s="7"/>
    </row>
    <row r="24" spans="1:10" x14ac:dyDescent="0.35">
      <c r="A24" s="7"/>
      <c r="B24" s="8"/>
      <c r="C24" s="8"/>
      <c r="D24" s="8"/>
      <c r="E24" s="7"/>
      <c r="F24" s="7"/>
      <c r="G24" s="53" t="s">
        <v>23</v>
      </c>
      <c r="H24" s="54">
        <f>Formulas!D28</f>
        <v>0</v>
      </c>
      <c r="I24" s="54">
        <f>H24</f>
        <v>0</v>
      </c>
      <c r="J24" s="7"/>
    </row>
    <row r="25" spans="1:10" ht="13" customHeight="1" x14ac:dyDescent="0.35">
      <c r="A25" s="12" t="s">
        <v>24</v>
      </c>
      <c r="B25" s="13"/>
      <c r="C25" s="13"/>
      <c r="D25" s="8"/>
      <c r="E25" s="7"/>
      <c r="F25" s="7"/>
      <c r="G25" s="51" t="s">
        <v>25</v>
      </c>
      <c r="H25" s="52">
        <f>H26</f>
        <v>0</v>
      </c>
      <c r="I25" s="52">
        <f>H25</f>
        <v>0</v>
      </c>
      <c r="J25" s="7"/>
    </row>
    <row r="26" spans="1:10" x14ac:dyDescent="0.35">
      <c r="A26" s="66" t="s">
        <v>88</v>
      </c>
      <c r="B26" s="67"/>
      <c r="C26" s="67"/>
      <c r="D26" s="67"/>
      <c r="E26" s="67"/>
      <c r="F26" s="7"/>
      <c r="G26" s="53" t="s">
        <v>26</v>
      </c>
      <c r="H26" s="54">
        <f>SUM(Formulas!D31:D32)</f>
        <v>0</v>
      </c>
      <c r="I26" s="54">
        <f>H26</f>
        <v>0</v>
      </c>
      <c r="J26" s="7"/>
    </row>
    <row r="27" spans="1:10" ht="51" customHeight="1" x14ac:dyDescent="0.35">
      <c r="A27" s="67"/>
      <c r="B27" s="67"/>
      <c r="C27" s="67"/>
      <c r="D27" s="67"/>
      <c r="E27" s="67"/>
      <c r="F27" s="7"/>
      <c r="G27" s="55" t="s">
        <v>27</v>
      </c>
      <c r="H27" s="52">
        <f>SUM(H28:H29)</f>
        <v>0</v>
      </c>
      <c r="I27" s="52">
        <f>H27</f>
        <v>0</v>
      </c>
      <c r="J27" s="7"/>
    </row>
    <row r="28" spans="1:10" ht="16.5" customHeight="1" x14ac:dyDescent="0.35">
      <c r="A28" s="24"/>
      <c r="B28" s="30" t="s">
        <v>28</v>
      </c>
      <c r="C28" s="8"/>
      <c r="D28" s="8"/>
      <c r="E28" s="7"/>
      <c r="F28" s="7"/>
      <c r="G28" s="56" t="s">
        <v>29</v>
      </c>
      <c r="H28" s="54">
        <f>SUM(Formulas!D35:D36)</f>
        <v>0</v>
      </c>
      <c r="I28" s="54">
        <f t="shared" ref="I28:I29" si="1">H28</f>
        <v>0</v>
      </c>
      <c r="J28" s="7"/>
    </row>
    <row r="29" spans="1:10" ht="15" customHeight="1" x14ac:dyDescent="0.35">
      <c r="A29" s="75" t="s">
        <v>20</v>
      </c>
      <c r="B29" s="81" t="s">
        <v>20</v>
      </c>
      <c r="C29" s="8"/>
      <c r="D29" s="8"/>
      <c r="E29" s="7"/>
      <c r="F29" s="14"/>
      <c r="G29" s="57" t="s">
        <v>30</v>
      </c>
      <c r="H29" s="54">
        <f>Formulas!D37</f>
        <v>0</v>
      </c>
      <c r="I29" s="54">
        <f t="shared" si="1"/>
        <v>0</v>
      </c>
      <c r="J29" s="7"/>
    </row>
    <row r="30" spans="1:10" ht="18" customHeight="1" x14ac:dyDescent="0.35">
      <c r="A30" s="75"/>
      <c r="B30" s="81"/>
      <c r="C30" s="8"/>
      <c r="D30" s="8"/>
      <c r="E30" s="7"/>
      <c r="F30" s="14"/>
      <c r="G30" s="58" t="s">
        <v>31</v>
      </c>
      <c r="H30" s="52">
        <f>SUM(H31:H34)</f>
        <v>0</v>
      </c>
      <c r="I30" s="52">
        <f>H30</f>
        <v>0</v>
      </c>
      <c r="J30" s="7"/>
    </row>
    <row r="31" spans="1:10" ht="18" customHeight="1" x14ac:dyDescent="0.35">
      <c r="A31" s="75"/>
      <c r="B31" s="81"/>
      <c r="C31" s="8"/>
      <c r="D31" s="8"/>
      <c r="E31" s="7"/>
      <c r="F31" s="14"/>
      <c r="G31" s="59" t="s">
        <v>32</v>
      </c>
      <c r="H31" s="54">
        <f>Formulas!D40</f>
        <v>0</v>
      </c>
      <c r="I31" s="54">
        <f t="shared" ref="I31:I33" si="2">H31</f>
        <v>0</v>
      </c>
      <c r="J31" s="7"/>
    </row>
    <row r="32" spans="1:10" ht="15" customHeight="1" x14ac:dyDescent="0.35">
      <c r="A32" s="43"/>
      <c r="B32" s="44"/>
      <c r="C32" s="8"/>
      <c r="D32" s="8"/>
      <c r="E32" s="7"/>
      <c r="F32" s="7"/>
      <c r="G32" s="59" t="s">
        <v>33</v>
      </c>
      <c r="H32" s="54">
        <f>Formulas!D41</f>
        <v>0</v>
      </c>
      <c r="I32" s="54">
        <f>H32</f>
        <v>0</v>
      </c>
      <c r="J32" s="7"/>
    </row>
    <row r="33" spans="1:10" ht="14.15" customHeight="1" x14ac:dyDescent="0.35">
      <c r="A33" s="12" t="s">
        <v>34</v>
      </c>
      <c r="B33" s="13"/>
      <c r="C33" s="13"/>
      <c r="D33" s="8"/>
      <c r="E33" s="7"/>
      <c r="F33" s="7"/>
      <c r="G33" s="60" t="s">
        <v>35</v>
      </c>
      <c r="H33" s="54">
        <f>Formulas!D42</f>
        <v>0</v>
      </c>
      <c r="I33" s="54">
        <f t="shared" si="2"/>
        <v>0</v>
      </c>
      <c r="J33" s="7"/>
    </row>
    <row r="34" spans="1:10" ht="6" hidden="1" customHeight="1" x14ac:dyDescent="0.35">
      <c r="A34" s="65" t="s">
        <v>36</v>
      </c>
      <c r="B34" s="65"/>
      <c r="C34" s="65"/>
      <c r="D34" s="65"/>
      <c r="E34" s="65"/>
      <c r="F34" s="7"/>
      <c r="G34" s="53"/>
      <c r="H34" s="54"/>
      <c r="I34" s="54"/>
      <c r="J34" s="7"/>
    </row>
    <row r="35" spans="1:10" ht="28.5" customHeight="1" x14ac:dyDescent="0.35">
      <c r="A35" s="65"/>
      <c r="B35" s="65"/>
      <c r="C35" s="65"/>
      <c r="D35" s="65"/>
      <c r="E35" s="65"/>
      <c r="F35" s="7"/>
      <c r="G35" s="61" t="s">
        <v>37</v>
      </c>
      <c r="H35" s="62">
        <f>SUM(H30,H27,H25,H16,H13)</f>
        <v>0</v>
      </c>
      <c r="I35" s="62">
        <f>SUM(I30,I27,I25,I16,I13)</f>
        <v>0</v>
      </c>
      <c r="J35" s="7"/>
    </row>
    <row r="36" spans="1:10" ht="12" customHeight="1" x14ac:dyDescent="0.35">
      <c r="A36" s="19"/>
      <c r="B36" s="20" t="s">
        <v>19</v>
      </c>
      <c r="C36" s="8"/>
      <c r="D36" s="8"/>
      <c r="E36" s="7"/>
      <c r="F36" s="7"/>
      <c r="G36" s="61" t="s">
        <v>38</v>
      </c>
      <c r="H36" s="62" t="str">
        <f>IFERROR(H35/SUM($B$14:$D$14)," ")</f>
        <v xml:space="preserve"> </v>
      </c>
      <c r="I36" s="62" t="str">
        <f>IFERROR(I35/SUM($B$14:$D$14)," ")</f>
        <v xml:space="preserve"> </v>
      </c>
      <c r="J36" s="7"/>
    </row>
    <row r="37" spans="1:10" x14ac:dyDescent="0.35">
      <c r="A37" s="15" t="s">
        <v>20</v>
      </c>
      <c r="B37" s="80" t="s">
        <v>20</v>
      </c>
      <c r="C37" s="8"/>
      <c r="D37" s="8"/>
      <c r="E37" s="7"/>
      <c r="F37" s="14"/>
      <c r="G37" s="33" t="s">
        <v>85</v>
      </c>
      <c r="H37" s="34"/>
      <c r="I37" s="34"/>
      <c r="J37" s="7"/>
    </row>
    <row r="38" spans="1:10" x14ac:dyDescent="0.35">
      <c r="A38" s="8"/>
      <c r="B38" s="8"/>
      <c r="C38" s="8"/>
      <c r="D38" s="8"/>
      <c r="E38" s="7"/>
      <c r="F38" s="14"/>
      <c r="G38" s="9"/>
      <c r="H38" s="34"/>
      <c r="I38" s="34"/>
      <c r="J38" s="7"/>
    </row>
    <row r="39" spans="1:10" ht="15" customHeight="1" x14ac:dyDescent="0.35">
      <c r="A39" s="25" t="s">
        <v>39</v>
      </c>
      <c r="B39" s="13"/>
      <c r="C39" s="13"/>
      <c r="D39" s="8"/>
      <c r="E39" s="7"/>
      <c r="F39" s="7"/>
      <c r="G39" s="71"/>
      <c r="H39" s="71"/>
      <c r="I39" s="71"/>
      <c r="J39" s="7"/>
    </row>
    <row r="40" spans="1:10" x14ac:dyDescent="0.35">
      <c r="A40" s="19"/>
      <c r="B40" s="20" t="s">
        <v>40</v>
      </c>
      <c r="C40" s="8"/>
      <c r="D40" s="8"/>
      <c r="E40" s="7"/>
      <c r="F40" s="7"/>
      <c r="G40" s="9"/>
      <c r="H40" s="34"/>
      <c r="I40" s="34"/>
      <c r="J40" s="7"/>
    </row>
    <row r="41" spans="1:10" x14ac:dyDescent="0.35">
      <c r="A41" s="15" t="s">
        <v>20</v>
      </c>
      <c r="B41" s="80" t="s">
        <v>20</v>
      </c>
      <c r="C41" s="8"/>
      <c r="D41" s="8"/>
      <c r="E41" s="7"/>
      <c r="F41" s="7"/>
      <c r="G41" s="9"/>
      <c r="H41" s="34"/>
      <c r="I41" s="34"/>
      <c r="J41" s="7"/>
    </row>
    <row r="42" spans="1:10" x14ac:dyDescent="0.35">
      <c r="A42" s="7"/>
      <c r="B42" s="8"/>
      <c r="C42" s="8"/>
      <c r="D42" s="8"/>
      <c r="E42" s="7"/>
      <c r="F42" s="7"/>
      <c r="G42" s="69"/>
      <c r="H42" s="69"/>
      <c r="I42" s="69"/>
      <c r="J42" s="7"/>
    </row>
    <row r="43" spans="1:10" ht="22" customHeight="1" x14ac:dyDescent="0.35">
      <c r="A43" s="12" t="s">
        <v>41</v>
      </c>
      <c r="B43" s="13"/>
      <c r="C43" s="13"/>
      <c r="D43" s="13"/>
      <c r="E43" s="14"/>
      <c r="F43" s="7"/>
      <c r="G43" s="9"/>
      <c r="H43" s="34"/>
      <c r="I43" s="34"/>
      <c r="J43" s="7"/>
    </row>
    <row r="44" spans="1:10" ht="3" hidden="1" customHeight="1" x14ac:dyDescent="0.35">
      <c r="A44" s="65" t="s">
        <v>42</v>
      </c>
      <c r="B44" s="65"/>
      <c r="C44" s="65"/>
      <c r="D44" s="65"/>
      <c r="E44" s="65"/>
      <c r="F44" s="7"/>
      <c r="G44" s="9"/>
      <c r="H44" s="34"/>
      <c r="I44" s="34"/>
      <c r="J44" s="7"/>
    </row>
    <row r="45" spans="1:10" ht="40.5" customHeight="1" x14ac:dyDescent="0.35">
      <c r="A45" s="65"/>
      <c r="B45" s="65"/>
      <c r="C45" s="65"/>
      <c r="D45" s="65"/>
      <c r="E45" s="65"/>
      <c r="F45" s="7"/>
      <c r="G45" s="9"/>
      <c r="H45" s="34"/>
      <c r="I45" s="34"/>
      <c r="J45" s="7"/>
    </row>
    <row r="46" spans="1:10" x14ac:dyDescent="0.35">
      <c r="A46" s="19"/>
      <c r="B46" s="20" t="s">
        <v>43</v>
      </c>
      <c r="C46" s="7"/>
      <c r="D46" s="7"/>
      <c r="E46" s="7"/>
      <c r="F46" s="7"/>
      <c r="G46" s="9"/>
      <c r="H46" s="34"/>
      <c r="I46" s="34"/>
      <c r="J46" s="7"/>
    </row>
    <row r="47" spans="1:10" x14ac:dyDescent="0.35">
      <c r="A47" s="15" t="s">
        <v>20</v>
      </c>
      <c r="B47" s="80" t="s">
        <v>20</v>
      </c>
      <c r="C47" s="7"/>
      <c r="D47" s="7"/>
      <c r="E47" s="7"/>
      <c r="F47" s="7"/>
      <c r="G47" s="9"/>
      <c r="H47" s="34"/>
      <c r="I47" s="34"/>
      <c r="J47" s="7"/>
    </row>
    <row r="48" spans="1:10" ht="15" customHeight="1" x14ac:dyDescent="0.35">
      <c r="A48" s="7"/>
      <c r="B48" s="8"/>
      <c r="C48" s="8"/>
      <c r="D48" s="8"/>
      <c r="E48" s="7"/>
      <c r="F48" s="7"/>
      <c r="G48" s="9"/>
      <c r="H48" s="34"/>
      <c r="I48" s="34"/>
      <c r="J48" s="7"/>
    </row>
    <row r="49" spans="1:10" x14ac:dyDescent="0.35">
      <c r="A49" s="12" t="s">
        <v>44</v>
      </c>
      <c r="B49" s="13"/>
      <c r="C49" s="13"/>
      <c r="D49" s="13"/>
      <c r="E49" s="14"/>
      <c r="F49" s="7"/>
      <c r="G49" s="9"/>
      <c r="H49" s="34"/>
      <c r="I49" s="34"/>
      <c r="J49" s="7"/>
    </row>
    <row r="50" spans="1:10" ht="42" customHeight="1" x14ac:dyDescent="0.35">
      <c r="A50" s="65" t="s">
        <v>45</v>
      </c>
      <c r="B50" s="65"/>
      <c r="C50" s="65"/>
      <c r="D50" s="65"/>
      <c r="E50" s="65"/>
      <c r="F50" s="7"/>
      <c r="G50" s="9"/>
      <c r="H50" s="34"/>
      <c r="I50" s="34"/>
      <c r="J50" s="7"/>
    </row>
    <row r="51" spans="1:10" ht="19.5" customHeight="1" x14ac:dyDescent="0.35">
      <c r="A51" s="19"/>
      <c r="B51" s="20" t="s">
        <v>46</v>
      </c>
      <c r="C51" s="14"/>
      <c r="D51" s="14"/>
      <c r="E51" s="7"/>
      <c r="F51" s="7"/>
      <c r="G51" s="9"/>
      <c r="H51" s="34"/>
      <c r="I51" s="34"/>
      <c r="J51" s="7"/>
    </row>
    <row r="52" spans="1:10" x14ac:dyDescent="0.35">
      <c r="A52" s="15" t="s">
        <v>20</v>
      </c>
      <c r="B52" s="80" t="s">
        <v>20</v>
      </c>
      <c r="C52" s="7"/>
      <c r="D52" s="7"/>
      <c r="E52" s="7"/>
      <c r="F52" s="7"/>
      <c r="G52" s="31"/>
      <c r="H52" s="35"/>
      <c r="I52" s="36"/>
      <c r="J52" s="7"/>
    </row>
    <row r="53" spans="1:10" x14ac:dyDescent="0.35">
      <c r="A53" s="12"/>
      <c r="B53" s="8"/>
      <c r="C53" s="7"/>
      <c r="D53" s="7"/>
      <c r="E53" s="7"/>
      <c r="F53" s="7"/>
      <c r="G53" s="49"/>
      <c r="H53" s="50"/>
      <c r="I53" s="36"/>
      <c r="J53" s="7"/>
    </row>
    <row r="54" spans="1:10" x14ac:dyDescent="0.35">
      <c r="A54" s="45" t="s">
        <v>47</v>
      </c>
      <c r="B54" s="46"/>
      <c r="C54" s="7"/>
      <c r="D54" s="7"/>
      <c r="E54" s="7"/>
      <c r="F54" s="7"/>
      <c r="H54" s="42"/>
      <c r="I54" s="42"/>
      <c r="J54" s="7"/>
    </row>
    <row r="55" spans="1:10" x14ac:dyDescent="0.35">
      <c r="A55" s="68" t="s">
        <v>89</v>
      </c>
      <c r="B55" s="68"/>
      <c r="C55" s="68"/>
      <c r="D55" s="68"/>
      <c r="E55" s="68"/>
      <c r="F55" s="7"/>
      <c r="H55" s="42"/>
      <c r="I55" s="42"/>
      <c r="J55" s="7"/>
    </row>
    <row r="56" spans="1:10" s="22" customFormat="1" ht="25.5" customHeight="1" x14ac:dyDescent="0.35">
      <c r="A56" s="68"/>
      <c r="B56" s="68"/>
      <c r="C56" s="68"/>
      <c r="D56" s="68"/>
      <c r="E56" s="68"/>
      <c r="F56" s="9"/>
      <c r="H56" s="37"/>
      <c r="I56" s="37"/>
      <c r="J56" s="9"/>
    </row>
    <row r="57" spans="1:10" ht="36" customHeight="1" x14ac:dyDescent="0.35">
      <c r="A57" s="19"/>
      <c r="B57" s="30" t="s">
        <v>48</v>
      </c>
      <c r="C57" s="47"/>
      <c r="D57" s="47"/>
      <c r="E57" s="48"/>
    </row>
    <row r="58" spans="1:10" x14ac:dyDescent="0.35">
      <c r="A58" s="15" t="s">
        <v>20</v>
      </c>
      <c r="B58" s="80" t="s">
        <v>20</v>
      </c>
      <c r="C58" s="8"/>
      <c r="D58" s="8"/>
      <c r="E58" s="7"/>
      <c r="F58" s="7"/>
      <c r="G58" s="9"/>
      <c r="H58" s="34"/>
      <c r="I58" s="34"/>
      <c r="J58" s="7"/>
    </row>
    <row r="59" spans="1:10" x14ac:dyDescent="0.35">
      <c r="A59" s="14"/>
      <c r="B59" s="14"/>
      <c r="C59" s="8"/>
      <c r="D59" s="8"/>
      <c r="E59" s="14"/>
    </row>
    <row r="60" spans="1:10" x14ac:dyDescent="0.35">
      <c r="C60" s="14"/>
      <c r="D60" s="14"/>
    </row>
    <row r="61" spans="1:10" x14ac:dyDescent="0.35"/>
    <row r="62" spans="1:10" x14ac:dyDescent="0.35"/>
    <row r="63" spans="1:10" x14ac:dyDescent="0.35"/>
    <row r="64" spans="1:10" x14ac:dyDescent="0.35"/>
    <row r="65" x14ac:dyDescent="0.35"/>
    <row r="66" x14ac:dyDescent="0.35"/>
    <row r="67" x14ac:dyDescent="0.35"/>
    <row r="68" x14ac:dyDescent="0.35"/>
    <row r="69" x14ac:dyDescent="0.35"/>
    <row r="70" x14ac:dyDescent="0.35"/>
  </sheetData>
  <sheetProtection algorithmName="SHA-512" hashValue="cXIyoWqsVej2StL2A0eIbB84e9nGhp5Oqr3KACrXwrO5C5vCgioR5ZdJZZ1Oq1N1i4TIaquDT0UgMffvv7XxVg==" saltValue="DfEucuQHlLCSqvGLmNSX1g==" spinCount="100000" sheet="1" objects="1" scenarios="1"/>
  <mergeCells count="24">
    <mergeCell ref="D11:D13"/>
    <mergeCell ref="G42:I42"/>
    <mergeCell ref="G1:I4"/>
    <mergeCell ref="G39:I39"/>
    <mergeCell ref="G11:G12"/>
    <mergeCell ref="H11:H12"/>
    <mergeCell ref="I11:I12"/>
    <mergeCell ref="G5:I9"/>
    <mergeCell ref="C4:E4"/>
    <mergeCell ref="A6:E6"/>
    <mergeCell ref="A34:E35"/>
    <mergeCell ref="A26:E27"/>
    <mergeCell ref="A55:E56"/>
    <mergeCell ref="A50:E50"/>
    <mergeCell ref="A44:E45"/>
    <mergeCell ref="A7:E9"/>
    <mergeCell ref="A29:A31"/>
    <mergeCell ref="B29:B31"/>
    <mergeCell ref="A11:A13"/>
    <mergeCell ref="A21:A23"/>
    <mergeCell ref="B21:B23"/>
    <mergeCell ref="B11:B13"/>
    <mergeCell ref="C11:C13"/>
    <mergeCell ref="A17:E19"/>
  </mergeCells>
  <dataValidations count="5">
    <dataValidation type="list" allowBlank="1" showInputMessage="1" showErrorMessage="1" sqref="B47 B58 B52:B53" xr:uid="{B0FDD212-B154-4AA1-85B9-F3EA4C091897}">
      <formula1>"Please Select, Yes, No"</formula1>
    </dataValidation>
    <dataValidation type="list" allowBlank="1" showInputMessage="1" showErrorMessage="1" sqref="B21" xr:uid="{752E484C-878E-4F99-8871-1D8755BD0B1E}">
      <formula1>"Please Select,Individual Connection back to Main, Multi-Port Connection"</formula1>
    </dataValidation>
    <dataValidation type="list" allowBlank="1" showInputMessage="1" showErrorMessage="1" sqref="B37" xr:uid="{E2B9CD3F-06DE-4068-8F59-F8B9AF55145C}">
      <formula1>"Please Select, Indirect, Direct, None"</formula1>
    </dataValidation>
    <dataValidation type="list" allowBlank="1" showInputMessage="1" showErrorMessage="1" sqref="B41" xr:uid="{7255047D-5AF2-457B-B2DF-66F91E71A4D5}">
      <formula1>"Please Select, Anglian Water, Hartlepool"</formula1>
    </dataValidation>
    <dataValidation type="list" allowBlank="1" showInputMessage="1" showErrorMessage="1" sqref="B29:B32" xr:uid="{DC6F053D-290B-4A63-94B1-41819EAD6AB4}">
      <formula1>"Please Select,Yes, No"</formula1>
    </dataValidation>
  </dataValidations>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819EC-835C-4C4C-B7CE-2023EE0141A3}">
  <dimension ref="A2:K58"/>
  <sheetViews>
    <sheetView workbookViewId="0">
      <selection activeCell="P6" sqref="P6"/>
    </sheetView>
  </sheetViews>
  <sheetFormatPr defaultRowHeight="14.5" x14ac:dyDescent="0.35"/>
  <cols>
    <col min="1" max="1" width="53.54296875" style="3" customWidth="1"/>
    <col min="2" max="2" width="16.81640625" style="5" customWidth="1"/>
    <col min="3" max="4" width="16.81640625" style="38" customWidth="1"/>
    <col min="7" max="7" width="9.1796875" style="26"/>
    <col min="8" max="11" width="9.1796875" style="5"/>
  </cols>
  <sheetData>
    <row r="2" spans="1:11" ht="23.5" x14ac:dyDescent="0.55000000000000004">
      <c r="A2" s="2" t="s">
        <v>49</v>
      </c>
    </row>
    <row r="6" spans="1:11" x14ac:dyDescent="0.35">
      <c r="A6" s="1" t="s">
        <v>7</v>
      </c>
      <c r="B6" s="6" t="s">
        <v>50</v>
      </c>
      <c r="C6" s="39" t="s">
        <v>51</v>
      </c>
      <c r="D6" s="39" t="s">
        <v>52</v>
      </c>
      <c r="G6" s="27" t="s">
        <v>53</v>
      </c>
      <c r="H6" s="79" t="s">
        <v>54</v>
      </c>
      <c r="I6" s="79"/>
      <c r="J6" s="79"/>
      <c r="K6" s="79"/>
    </row>
    <row r="7" spans="1:11" x14ac:dyDescent="0.35">
      <c r="A7" s="4" t="s">
        <v>10</v>
      </c>
      <c r="B7" s="29"/>
      <c r="C7" s="40"/>
      <c r="D7" s="40"/>
      <c r="G7" s="28"/>
      <c r="H7" s="29" t="s">
        <v>55</v>
      </c>
      <c r="I7" s="29" t="s">
        <v>56</v>
      </c>
      <c r="J7" s="29" t="s">
        <v>57</v>
      </c>
      <c r="K7" s="29" t="s">
        <v>58</v>
      </c>
    </row>
    <row r="8" spans="1:11" x14ac:dyDescent="0.35">
      <c r="A8" s="3" t="s">
        <v>59</v>
      </c>
      <c r="B8" s="5">
        <f>IF((SUM(Calculator!B14:D14))&gt;0,1,0)</f>
        <v>0</v>
      </c>
      <c r="C8" s="38">
        <v>413</v>
      </c>
      <c r="D8" s="38">
        <f>B8*C8</f>
        <v>0</v>
      </c>
      <c r="G8" s="26">
        <v>0</v>
      </c>
    </row>
    <row r="9" spans="1:11" x14ac:dyDescent="0.35">
      <c r="A9" s="3" t="s">
        <v>60</v>
      </c>
      <c r="B9" s="5">
        <f>IF((SUM(Calculator!B14:D14))&gt;5,(ROUNDUP((((SUM(Calculator!B14:D14))-5)/5),0)),0)</f>
        <v>0</v>
      </c>
      <c r="C9" s="38">
        <v>35</v>
      </c>
      <c r="D9" s="38">
        <f>B9*C9</f>
        <v>0</v>
      </c>
      <c r="G9" s="26">
        <v>1</v>
      </c>
      <c r="H9" s="5">
        <v>1</v>
      </c>
    </row>
    <row r="10" spans="1:11" x14ac:dyDescent="0.35">
      <c r="G10" s="26">
        <v>2</v>
      </c>
      <c r="H10" s="5">
        <v>1</v>
      </c>
      <c r="I10" s="5">
        <v>1</v>
      </c>
    </row>
    <row r="11" spans="1:11" x14ac:dyDescent="0.35">
      <c r="A11" s="4" t="s">
        <v>14</v>
      </c>
      <c r="B11" s="29"/>
      <c r="C11" s="40"/>
      <c r="D11" s="40"/>
      <c r="G11" s="26">
        <v>3</v>
      </c>
      <c r="H11" s="5">
        <v>1</v>
      </c>
      <c r="J11" s="5">
        <v>1</v>
      </c>
    </row>
    <row r="12" spans="1:11" x14ac:dyDescent="0.35">
      <c r="A12" s="3" t="s">
        <v>61</v>
      </c>
      <c r="B12" s="5">
        <f>IF(Calculator!B21="Individual Connection back to Main",(SUM(Calculator!B14:D14)),(ROUNDUP(((SUM(Calculator!B14:D14))/10),0)))</f>
        <v>0</v>
      </c>
      <c r="C12" s="38">
        <v>2126</v>
      </c>
      <c r="D12" s="38">
        <f t="shared" ref="D12:D26" si="0">B12*C12</f>
        <v>0</v>
      </c>
      <c r="G12" s="26">
        <v>4</v>
      </c>
      <c r="H12" s="5">
        <v>1</v>
      </c>
      <c r="J12" s="5">
        <v>1</v>
      </c>
    </row>
    <row r="13" spans="1:11" x14ac:dyDescent="0.35">
      <c r="A13" s="3" t="s">
        <v>62</v>
      </c>
      <c r="B13" s="5">
        <f>B12</f>
        <v>0</v>
      </c>
      <c r="C13" s="38">
        <v>3655</v>
      </c>
      <c r="D13" s="38">
        <f t="shared" si="0"/>
        <v>0</v>
      </c>
      <c r="G13" s="26">
        <v>5</v>
      </c>
      <c r="H13" s="5">
        <v>1</v>
      </c>
      <c r="K13" s="5">
        <v>1</v>
      </c>
    </row>
    <row r="14" spans="1:11" x14ac:dyDescent="0.35">
      <c r="A14" s="3" t="s">
        <v>63</v>
      </c>
      <c r="B14" s="5">
        <f>B12</f>
        <v>0</v>
      </c>
      <c r="C14" s="38">
        <v>156</v>
      </c>
      <c r="D14" s="38">
        <f t="shared" si="0"/>
        <v>0</v>
      </c>
      <c r="G14" s="26">
        <v>6</v>
      </c>
      <c r="H14" s="5">
        <v>1</v>
      </c>
      <c r="K14" s="5">
        <v>1</v>
      </c>
    </row>
    <row r="15" spans="1:11" x14ac:dyDescent="0.35">
      <c r="A15" s="3" t="s">
        <v>64</v>
      </c>
      <c r="B15" s="5">
        <f>B13</f>
        <v>0</v>
      </c>
      <c r="C15" s="38">
        <v>263</v>
      </c>
      <c r="D15" s="38">
        <f t="shared" si="0"/>
        <v>0</v>
      </c>
      <c r="G15" s="26">
        <v>7</v>
      </c>
      <c r="H15" s="5">
        <v>1</v>
      </c>
      <c r="I15" s="5">
        <v>1</v>
      </c>
      <c r="K15" s="5">
        <v>1</v>
      </c>
    </row>
    <row r="16" spans="1:11" x14ac:dyDescent="0.35">
      <c r="A16" s="3" t="s">
        <v>65</v>
      </c>
      <c r="B16" s="5">
        <f>Calculator!B14+Calculator!D14</f>
        <v>0</v>
      </c>
      <c r="C16" s="38">
        <v>202</v>
      </c>
      <c r="D16" s="38">
        <f t="shared" si="0"/>
        <v>0</v>
      </c>
      <c r="G16" s="26">
        <v>8</v>
      </c>
      <c r="H16" s="5">
        <v>1</v>
      </c>
      <c r="I16" s="5">
        <v>1</v>
      </c>
      <c r="K16" s="5">
        <v>1</v>
      </c>
    </row>
    <row r="17" spans="1:11" x14ac:dyDescent="0.35">
      <c r="A17" s="3" t="s">
        <v>66</v>
      </c>
      <c r="B17" s="5">
        <f>Calculator!C14</f>
        <v>0</v>
      </c>
      <c r="C17" s="38">
        <v>284</v>
      </c>
      <c r="D17" s="38">
        <f t="shared" si="0"/>
        <v>0</v>
      </c>
      <c r="G17" s="26">
        <v>9</v>
      </c>
      <c r="H17" s="5">
        <v>1</v>
      </c>
      <c r="J17" s="5">
        <v>1</v>
      </c>
      <c r="K17" s="5">
        <v>1</v>
      </c>
    </row>
    <row r="18" spans="1:11" x14ac:dyDescent="0.35">
      <c r="A18" s="3" t="s">
        <v>67</v>
      </c>
      <c r="B18" s="5">
        <f>VLOOKUP((SUM(Calculator!$B$14:$D$14)),Formulas!$G$7:$K$58,3)</f>
        <v>0</v>
      </c>
      <c r="C18" s="38">
        <v>175</v>
      </c>
      <c r="D18" s="38">
        <f t="shared" si="0"/>
        <v>0</v>
      </c>
      <c r="G18" s="26">
        <v>10</v>
      </c>
      <c r="H18" s="5">
        <v>1</v>
      </c>
      <c r="J18" s="5">
        <v>1</v>
      </c>
      <c r="K18" s="5">
        <v>1</v>
      </c>
    </row>
    <row r="19" spans="1:11" x14ac:dyDescent="0.35">
      <c r="A19" s="3" t="s">
        <v>68</v>
      </c>
      <c r="B19" s="5">
        <f>VLOOKUP((SUM(Calculator!$B$14:$D$14)),Formulas!$G$7:$K$58,4)</f>
        <v>0</v>
      </c>
      <c r="C19" s="38">
        <v>525</v>
      </c>
      <c r="D19" s="38">
        <f t="shared" si="0"/>
        <v>0</v>
      </c>
      <c r="G19" s="26">
        <v>11</v>
      </c>
      <c r="H19" s="5">
        <v>2</v>
      </c>
      <c r="K19" s="5">
        <v>2</v>
      </c>
    </row>
    <row r="20" spans="1:11" x14ac:dyDescent="0.35">
      <c r="A20" s="3" t="s">
        <v>69</v>
      </c>
      <c r="B20" s="5">
        <f>VLOOKUP((SUM(Calculator!$B$14:$D$14)),Formulas!$G$7:$K$58,5)</f>
        <v>0</v>
      </c>
      <c r="C20" s="38">
        <v>874</v>
      </c>
      <c r="D20" s="38">
        <f t="shared" si="0"/>
        <v>0</v>
      </c>
      <c r="G20" s="26">
        <v>12</v>
      </c>
      <c r="H20" s="5">
        <v>2</v>
      </c>
      <c r="K20" s="5">
        <v>2</v>
      </c>
    </row>
    <row r="21" spans="1:11" x14ac:dyDescent="0.35">
      <c r="A21" s="3" t="s">
        <v>70</v>
      </c>
      <c r="B21" s="5">
        <f>B18</f>
        <v>0</v>
      </c>
      <c r="C21" s="38">
        <v>44</v>
      </c>
      <c r="D21" s="38">
        <f t="shared" si="0"/>
        <v>0</v>
      </c>
      <c r="G21" s="26">
        <v>13</v>
      </c>
      <c r="H21" s="5">
        <v>2</v>
      </c>
      <c r="I21" s="5">
        <v>1</v>
      </c>
      <c r="K21" s="5">
        <v>2</v>
      </c>
    </row>
    <row r="22" spans="1:11" x14ac:dyDescent="0.35">
      <c r="A22" s="3" t="s">
        <v>71</v>
      </c>
      <c r="B22" s="5">
        <f t="shared" ref="B22:B23" si="1">B19</f>
        <v>0</v>
      </c>
      <c r="C22" s="38">
        <v>72</v>
      </c>
      <c r="D22" s="38">
        <f t="shared" si="0"/>
        <v>0</v>
      </c>
      <c r="G22" s="26">
        <v>14</v>
      </c>
      <c r="H22" s="5">
        <v>2</v>
      </c>
      <c r="I22" s="5">
        <v>1</v>
      </c>
      <c r="K22" s="5">
        <v>2</v>
      </c>
    </row>
    <row r="23" spans="1:11" x14ac:dyDescent="0.35">
      <c r="A23" s="3" t="s">
        <v>72</v>
      </c>
      <c r="B23" s="5">
        <f t="shared" si="1"/>
        <v>0</v>
      </c>
      <c r="C23" s="38">
        <v>100</v>
      </c>
      <c r="D23" s="38">
        <f t="shared" si="0"/>
        <v>0</v>
      </c>
      <c r="G23" s="26">
        <v>15</v>
      </c>
      <c r="H23" s="5">
        <v>2</v>
      </c>
      <c r="J23" s="5">
        <v>1</v>
      </c>
      <c r="K23" s="5">
        <v>2</v>
      </c>
    </row>
    <row r="24" spans="1:11" x14ac:dyDescent="0.35">
      <c r="A24" s="3" t="s">
        <v>18</v>
      </c>
      <c r="B24" s="5">
        <f>SUM(Calculator!B14:D14)</f>
        <v>0</v>
      </c>
      <c r="C24" s="38">
        <v>86</v>
      </c>
      <c r="D24" s="38">
        <f t="shared" si="0"/>
        <v>0</v>
      </c>
      <c r="G24" s="26">
        <v>16</v>
      </c>
      <c r="H24" s="5">
        <v>2</v>
      </c>
      <c r="J24" s="5">
        <v>1</v>
      </c>
      <c r="K24" s="5">
        <v>2</v>
      </c>
    </row>
    <row r="25" spans="1:11" x14ac:dyDescent="0.35">
      <c r="A25" s="3" t="s">
        <v>73</v>
      </c>
      <c r="B25" s="5">
        <f>IF(Calculator!B29="No",(SUM(B8)),0)</f>
        <v>0</v>
      </c>
      <c r="C25" s="38">
        <v>329</v>
      </c>
      <c r="D25" s="38">
        <f t="shared" si="0"/>
        <v>0</v>
      </c>
      <c r="G25" s="26">
        <v>17</v>
      </c>
      <c r="H25" s="5">
        <v>2</v>
      </c>
      <c r="K25" s="5">
        <v>3</v>
      </c>
    </row>
    <row r="26" spans="1:11" x14ac:dyDescent="0.35">
      <c r="A26" s="3" t="s">
        <v>74</v>
      </c>
      <c r="B26" s="5">
        <f>B8</f>
        <v>0</v>
      </c>
      <c r="C26" s="38">
        <v>62</v>
      </c>
      <c r="D26" s="38">
        <f t="shared" si="0"/>
        <v>0</v>
      </c>
      <c r="G26" s="26">
        <v>18</v>
      </c>
      <c r="H26" s="5">
        <v>2</v>
      </c>
      <c r="K26" s="5">
        <v>3</v>
      </c>
    </row>
    <row r="27" spans="1:11" x14ac:dyDescent="0.35">
      <c r="A27" s="32" t="s">
        <v>22</v>
      </c>
      <c r="B27" s="5">
        <f>IF(Calculator!B58="Yes",(SUM(B8)),0)</f>
        <v>0</v>
      </c>
      <c r="C27" s="41">
        <v>3502</v>
      </c>
      <c r="D27" s="38">
        <f>B27*C27</f>
        <v>0</v>
      </c>
      <c r="G27" s="26">
        <v>19</v>
      </c>
      <c r="H27" s="5">
        <v>2</v>
      </c>
      <c r="I27" s="5">
        <v>1</v>
      </c>
      <c r="K27" s="5">
        <v>3</v>
      </c>
    </row>
    <row r="28" spans="1:11" x14ac:dyDescent="0.35">
      <c r="A28" s="32" t="s">
        <v>23</v>
      </c>
      <c r="B28" s="5">
        <f>IF(Calculator!B58="Yes",(SUM(B8)),0)</f>
        <v>0</v>
      </c>
      <c r="C28" s="41">
        <v>49</v>
      </c>
      <c r="D28" s="41">
        <f>B28*C28</f>
        <v>0</v>
      </c>
      <c r="G28" s="26">
        <v>20</v>
      </c>
      <c r="H28" s="5">
        <v>2</v>
      </c>
      <c r="I28" s="5">
        <v>1</v>
      </c>
      <c r="K28" s="5">
        <v>3</v>
      </c>
    </row>
    <row r="29" spans="1:11" x14ac:dyDescent="0.35">
      <c r="A29" s="32" t="s">
        <v>28</v>
      </c>
      <c r="B29" s="5">
        <f>IF(Calculator!B29="Yes",(SUM(B8)),0)</f>
        <v>0</v>
      </c>
      <c r="C29" s="41">
        <v>2428</v>
      </c>
      <c r="D29" s="41">
        <f>B29*C29</f>
        <v>0</v>
      </c>
      <c r="G29" s="26">
        <v>21</v>
      </c>
      <c r="H29" s="5">
        <v>3</v>
      </c>
      <c r="K29" s="5">
        <v>4</v>
      </c>
    </row>
    <row r="30" spans="1:11" x14ac:dyDescent="0.35">
      <c r="A30" s="4" t="s">
        <v>25</v>
      </c>
      <c r="B30" s="29"/>
      <c r="C30" s="40"/>
      <c r="D30" s="40"/>
      <c r="G30" s="26">
        <v>22</v>
      </c>
      <c r="H30" s="5">
        <v>3</v>
      </c>
      <c r="K30" s="5">
        <v>4</v>
      </c>
    </row>
    <row r="31" spans="1:11" x14ac:dyDescent="0.35">
      <c r="A31" s="3" t="s">
        <v>75</v>
      </c>
      <c r="B31" s="5">
        <f>IF(Calculator!B37="Indirect",1,0)</f>
        <v>0</v>
      </c>
      <c r="C31" s="38">
        <v>274</v>
      </c>
      <c r="D31" s="38">
        <f t="shared" ref="D31:D32" si="2">B31*C31</f>
        <v>0</v>
      </c>
      <c r="G31" s="26">
        <v>23</v>
      </c>
      <c r="H31" s="5">
        <v>3</v>
      </c>
      <c r="I31" s="5">
        <v>1</v>
      </c>
      <c r="K31" s="5">
        <v>4</v>
      </c>
    </row>
    <row r="32" spans="1:11" x14ac:dyDescent="0.35">
      <c r="A32" s="3" t="s">
        <v>76</v>
      </c>
      <c r="B32" s="5">
        <f>IF(Calculator!B37="Direct",1,0)</f>
        <v>0</v>
      </c>
      <c r="C32" s="38">
        <v>508</v>
      </c>
      <c r="D32" s="38">
        <f t="shared" si="2"/>
        <v>0</v>
      </c>
      <c r="G32" s="26">
        <v>24</v>
      </c>
      <c r="H32" s="5">
        <v>3</v>
      </c>
      <c r="I32" s="5">
        <v>1</v>
      </c>
      <c r="K32" s="5">
        <v>4</v>
      </c>
    </row>
    <row r="33" spans="1:11" x14ac:dyDescent="0.35">
      <c r="G33" s="26">
        <v>25</v>
      </c>
      <c r="H33" s="5">
        <v>3</v>
      </c>
      <c r="J33" s="5">
        <v>1</v>
      </c>
      <c r="K33" s="5">
        <v>4</v>
      </c>
    </row>
    <row r="34" spans="1:11" x14ac:dyDescent="0.35">
      <c r="A34" s="4" t="s">
        <v>77</v>
      </c>
      <c r="B34" s="29"/>
      <c r="C34" s="40"/>
      <c r="D34" s="40"/>
      <c r="G34" s="26">
        <v>26</v>
      </c>
      <c r="H34" s="5">
        <v>3</v>
      </c>
      <c r="J34" s="5">
        <v>1</v>
      </c>
      <c r="K34" s="5">
        <v>4</v>
      </c>
    </row>
    <row r="35" spans="1:11" x14ac:dyDescent="0.35">
      <c r="A35" s="3" t="s">
        <v>78</v>
      </c>
      <c r="B35" s="5">
        <f>IF(Calculator!B41="Hartlepool",1,0)</f>
        <v>0</v>
      </c>
      <c r="C35" s="38">
        <v>293</v>
      </c>
      <c r="D35" s="38">
        <f t="shared" ref="D35:D37" si="3">B35*C35</f>
        <v>0</v>
      </c>
      <c r="G35" s="26">
        <v>27</v>
      </c>
      <c r="H35" s="5">
        <v>3</v>
      </c>
      <c r="K35" s="5">
        <v>5</v>
      </c>
    </row>
    <row r="36" spans="1:11" x14ac:dyDescent="0.35">
      <c r="A36" s="3" t="s">
        <v>79</v>
      </c>
      <c r="B36" s="5">
        <f>IF(Calculator!B41="Anglian Water",(SUM(Calculator!$B$14:$D$14)),0)</f>
        <v>0</v>
      </c>
      <c r="C36" s="38">
        <v>502</v>
      </c>
      <c r="D36" s="38">
        <f t="shared" si="3"/>
        <v>0</v>
      </c>
      <c r="G36" s="26">
        <v>28</v>
      </c>
      <c r="H36" s="5">
        <v>3</v>
      </c>
      <c r="K36" s="5">
        <v>5</v>
      </c>
    </row>
    <row r="37" spans="1:11" x14ac:dyDescent="0.35">
      <c r="A37" s="3" t="s">
        <v>80</v>
      </c>
      <c r="B37" s="5">
        <f>IF(Calculator!B37="None",0,(SUM(Calculator!$B$14:$D$14)))</f>
        <v>0</v>
      </c>
      <c r="C37" s="38">
        <v>403</v>
      </c>
      <c r="D37" s="38">
        <f t="shared" si="3"/>
        <v>0</v>
      </c>
      <c r="G37" s="26">
        <v>29</v>
      </c>
      <c r="H37" s="5">
        <v>3</v>
      </c>
      <c r="I37" s="5">
        <v>1</v>
      </c>
      <c r="K37" s="5">
        <v>5</v>
      </c>
    </row>
    <row r="38" spans="1:11" x14ac:dyDescent="0.35">
      <c r="G38" s="26">
        <v>30</v>
      </c>
      <c r="H38" s="5">
        <v>3</v>
      </c>
      <c r="I38" s="5">
        <v>1</v>
      </c>
      <c r="K38" s="5">
        <v>5</v>
      </c>
    </row>
    <row r="39" spans="1:11" x14ac:dyDescent="0.35">
      <c r="A39" s="4" t="s">
        <v>81</v>
      </c>
      <c r="B39" s="29"/>
      <c r="C39" s="40"/>
      <c r="D39" s="40"/>
      <c r="G39" s="26">
        <v>31</v>
      </c>
      <c r="H39" s="5">
        <v>4</v>
      </c>
      <c r="J39" s="5">
        <v>1</v>
      </c>
      <c r="K39" s="5">
        <v>5</v>
      </c>
    </row>
    <row r="40" spans="1:11" x14ac:dyDescent="0.35">
      <c r="A40" s="3" t="s">
        <v>82</v>
      </c>
      <c r="B40" s="5">
        <f>IF(Calculator!B47="Yes",(SUM(Calculator!$B$14:$D$14)),0)</f>
        <v>0</v>
      </c>
      <c r="C40" s="38">
        <v>-500</v>
      </c>
      <c r="D40" s="38">
        <f t="shared" ref="D40:D42" si="4">B40*C40</f>
        <v>0</v>
      </c>
      <c r="G40" s="26">
        <v>32</v>
      </c>
      <c r="H40" s="5">
        <v>4</v>
      </c>
      <c r="J40" s="5">
        <v>1</v>
      </c>
      <c r="K40" s="5">
        <v>5</v>
      </c>
    </row>
    <row r="41" spans="1:11" x14ac:dyDescent="0.35">
      <c r="A41" s="3" t="s">
        <v>33</v>
      </c>
      <c r="B41" s="5">
        <f>IF(Calculator!B52="Yes",(SUM(Calculator!$B$14:$D$14)),0)</f>
        <v>0</v>
      </c>
      <c r="C41" s="38">
        <v>-202</v>
      </c>
      <c r="D41" s="38">
        <f t="shared" si="4"/>
        <v>0</v>
      </c>
      <c r="G41" s="26">
        <v>33</v>
      </c>
      <c r="H41" s="5">
        <v>4</v>
      </c>
      <c r="K41" s="5">
        <v>6</v>
      </c>
    </row>
    <row r="42" spans="1:11" x14ac:dyDescent="0.35">
      <c r="A42" s="3" t="s">
        <v>83</v>
      </c>
      <c r="B42" s="5">
        <f>SUM(Calculator!B14:D14)</f>
        <v>0</v>
      </c>
      <c r="C42" s="38">
        <v>100</v>
      </c>
      <c r="D42" s="38">
        <f t="shared" si="4"/>
        <v>0</v>
      </c>
      <c r="G42" s="26">
        <v>34</v>
      </c>
      <c r="H42" s="5">
        <v>4</v>
      </c>
      <c r="K42" s="5">
        <v>6</v>
      </c>
    </row>
    <row r="43" spans="1:11" x14ac:dyDescent="0.35">
      <c r="G43" s="26">
        <v>35</v>
      </c>
      <c r="H43" s="5">
        <v>4</v>
      </c>
      <c r="I43" s="5">
        <v>1</v>
      </c>
      <c r="K43" s="5">
        <v>6</v>
      </c>
    </row>
    <row r="44" spans="1:11" x14ac:dyDescent="0.35">
      <c r="G44" s="26">
        <v>36</v>
      </c>
      <c r="H44" s="5">
        <v>4</v>
      </c>
      <c r="I44" s="5">
        <v>1</v>
      </c>
      <c r="K44" s="5">
        <v>6</v>
      </c>
    </row>
    <row r="45" spans="1:11" x14ac:dyDescent="0.35">
      <c r="G45" s="26">
        <v>37</v>
      </c>
      <c r="H45" s="5">
        <v>4</v>
      </c>
      <c r="J45" s="5">
        <v>1</v>
      </c>
      <c r="K45" s="5">
        <v>6</v>
      </c>
    </row>
    <row r="46" spans="1:11" x14ac:dyDescent="0.35">
      <c r="G46" s="26">
        <v>38</v>
      </c>
      <c r="H46" s="5">
        <v>4</v>
      </c>
      <c r="J46" s="5">
        <v>1</v>
      </c>
      <c r="K46" s="5">
        <v>6</v>
      </c>
    </row>
    <row r="47" spans="1:11" x14ac:dyDescent="0.35">
      <c r="G47" s="26">
        <v>39</v>
      </c>
      <c r="H47" s="5">
        <v>4</v>
      </c>
      <c r="K47" s="5">
        <v>7</v>
      </c>
    </row>
    <row r="48" spans="1:11" x14ac:dyDescent="0.35">
      <c r="G48" s="26">
        <v>40</v>
      </c>
      <c r="H48" s="5">
        <v>4</v>
      </c>
      <c r="K48" s="5">
        <v>7</v>
      </c>
    </row>
    <row r="49" spans="7:11" x14ac:dyDescent="0.35">
      <c r="G49" s="26">
        <v>41</v>
      </c>
      <c r="H49" s="5">
        <v>5</v>
      </c>
      <c r="I49" s="5">
        <v>1</v>
      </c>
      <c r="K49" s="5">
        <v>7</v>
      </c>
    </row>
    <row r="50" spans="7:11" x14ac:dyDescent="0.35">
      <c r="G50" s="26">
        <v>42</v>
      </c>
      <c r="H50" s="5">
        <v>5</v>
      </c>
      <c r="I50" s="5">
        <v>1</v>
      </c>
      <c r="K50" s="5">
        <v>7</v>
      </c>
    </row>
    <row r="51" spans="7:11" x14ac:dyDescent="0.35">
      <c r="G51" s="26">
        <v>43</v>
      </c>
      <c r="H51" s="5">
        <v>5</v>
      </c>
      <c r="J51" s="5">
        <v>1</v>
      </c>
      <c r="K51" s="5">
        <v>7</v>
      </c>
    </row>
    <row r="52" spans="7:11" x14ac:dyDescent="0.35">
      <c r="G52" s="26">
        <v>44</v>
      </c>
      <c r="H52" s="5">
        <v>5</v>
      </c>
      <c r="J52" s="5">
        <v>1</v>
      </c>
      <c r="K52" s="5">
        <v>7</v>
      </c>
    </row>
    <row r="53" spans="7:11" x14ac:dyDescent="0.35">
      <c r="G53" s="26">
        <v>45</v>
      </c>
      <c r="H53" s="5">
        <v>5</v>
      </c>
      <c r="K53" s="5">
        <v>8</v>
      </c>
    </row>
    <row r="54" spans="7:11" x14ac:dyDescent="0.35">
      <c r="G54" s="26">
        <v>46</v>
      </c>
      <c r="H54" s="5">
        <v>5</v>
      </c>
      <c r="K54" s="5">
        <v>8</v>
      </c>
    </row>
    <row r="55" spans="7:11" x14ac:dyDescent="0.35">
      <c r="G55" s="26">
        <v>47</v>
      </c>
      <c r="H55" s="5">
        <v>5</v>
      </c>
      <c r="I55" s="5">
        <v>1</v>
      </c>
      <c r="K55" s="5">
        <v>8</v>
      </c>
    </row>
    <row r="56" spans="7:11" x14ac:dyDescent="0.35">
      <c r="G56" s="26">
        <v>48</v>
      </c>
      <c r="H56" s="5">
        <v>5</v>
      </c>
      <c r="I56" s="5">
        <v>1</v>
      </c>
      <c r="K56" s="5">
        <v>8</v>
      </c>
    </row>
    <row r="57" spans="7:11" x14ac:dyDescent="0.35">
      <c r="G57" s="26">
        <v>49</v>
      </c>
      <c r="H57" s="5">
        <v>5</v>
      </c>
      <c r="J57" s="5">
        <v>1</v>
      </c>
      <c r="K57" s="5">
        <v>8</v>
      </c>
    </row>
    <row r="58" spans="7:11" x14ac:dyDescent="0.35">
      <c r="G58" s="26">
        <v>50</v>
      </c>
      <c r="H58" s="5">
        <v>5</v>
      </c>
      <c r="J58" s="5">
        <v>1</v>
      </c>
      <c r="K58" s="5">
        <v>8</v>
      </c>
    </row>
  </sheetData>
  <mergeCells count="1">
    <mergeCell ref="H6:K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0B864FDE9BF046B59967DE718902FE" ma:contentTypeVersion="22" ma:contentTypeDescription="Create a new document." ma:contentTypeScope="" ma:versionID="120a22fc8e2ab593292b875dbb1a74c9">
  <xsd:schema xmlns:xsd="http://www.w3.org/2001/XMLSchema" xmlns:xs="http://www.w3.org/2001/XMLSchema" xmlns:p="http://schemas.microsoft.com/office/2006/metadata/properties" xmlns:ns1="http://schemas.microsoft.com/sharepoint/v3" xmlns:ns2="c9bd83a1-5249-44d2-a842-90b84afd1ef4" xmlns:ns3="5292915c-c402-4592-a4e2-dcf3666979db" xmlns:ns4="75e05205-f2e1-4168-9176-3cea1311c638" targetNamespace="http://schemas.microsoft.com/office/2006/metadata/properties" ma:root="true" ma:fieldsID="674e1c31d7b847a3703964fe5a233d36" ns1:_="" ns2:_="" ns3:_="" ns4:_="">
    <xsd:import namespace="http://schemas.microsoft.com/sharepoint/v3"/>
    <xsd:import namespace="c9bd83a1-5249-44d2-a842-90b84afd1ef4"/>
    <xsd:import namespace="5292915c-c402-4592-a4e2-dcf3666979db"/>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lcf76f155ced4ddcb4097134ff3c332f" minOccurs="0"/>
                <xsd:element ref="ns4:TaxCatchAll"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bd83a1-5249-44d2-a842-90b84afd1ef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92915c-c402-4592-a4e2-dcf3666979d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6116c03-d5f5-4c01-bee3-967b229e1b10}" ma:internalName="TaxCatchAll" ma:showField="CatchAllData" ma:web="c9bd83a1-5249-44d2-a842-90b84afd1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p n x G W k 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K Z 8 R 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f E Z a K I p H u A 4 A A A A R A A A A E w A c A E Z v c m 1 1 b G F z L 1 N l Y 3 R p b 2 4 x L m 0 g o h g A K K A U A A A A A A A A A A A A A A A A A A A A A A A A A A A A K 0 5 N L s n M z 1 M I h t C G 1 g B Q S w E C L Q A U A A I A C A C m f E Z a T M 4 D 0 a U A A A D 2 A A A A E g A A A A A A A A A A A A A A A A A A A A A A Q 2 9 u Z m l n L 1 B h Y 2 t h Z 2 U u e G 1 s U E s B A i 0 A F A A C A A g A p n x G W g / K 6 a u k A A A A 6 Q A A A B M A A A A A A A A A A A A A A A A A 8 Q A A A F t D b 2 5 0 Z W 5 0 X 1 R 5 c G V z X S 5 4 b W x Q S w E C L Q A U A A I A C A C m f E 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W j H c 6 X G G k i m 7 J Q t o d H d d A A A A A A C A A A A A A A Q Z g A A A A E A A C A A A A A Y a Y f 8 b v V Q O U D v d z X y 9 5 H g D 7 e d s s 7 X f + A j 8 H n k z + d B D A A A A A A O g A A A A A I A A C A A A A A J B K A C O B V Z S X i q e 6 h 7 0 D N V a 6 I H / H B u 2 8 I 5 l B P l N 0 d 7 O F A A A A D x h + g p R j 2 j k d Y 8 v T w a y i + C M x Z k D k O d 3 z E U e P Y q N m v C 2 Y J q c k u G F c u O 2 E n M f J H k D 5 T T 3 t T w z J i 5 g R + p 1 a 5 6 b E M n P D H N 5 6 A 2 C o q e f U d 3 2 / V o C U A A A A A K y u y a l A u B n t E c R p + / w y A 0 g s Y e W 0 X f 9 K P f L q o K + S l w Y r T 1 k C S 8 A 3 h v n H y z E I 5 s 0 3 v n H r Q 4 O T P 5 m i z z 5 I T U d u 9 L < / D a t a M a s h u p > 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292915c-c402-4592-a4e2-dcf3666979db">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27546-687A-436E-97C1-5F2843E0A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bd83a1-5249-44d2-a842-90b84afd1ef4"/>
    <ds:schemaRef ds:uri="5292915c-c402-4592-a4e2-dcf3666979db"/>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DBA91-12EF-47C6-A2D6-9E8FCD090C03}">
  <ds:schemaRefs>
    <ds:schemaRef ds:uri="http://schemas.microsoft.com/DataMashup"/>
  </ds:schemaRefs>
</ds:datastoreItem>
</file>

<file path=customXml/itemProps3.xml><?xml version="1.0" encoding="utf-8"?>
<ds:datastoreItem xmlns:ds="http://schemas.openxmlformats.org/officeDocument/2006/customXml" ds:itemID="{DB63D4C7-098B-4948-9A56-F08D11E065BC}">
  <ds:schemaRefs>
    <ds:schemaRef ds:uri="http://purl.org/dc/dcmitype/"/>
    <ds:schemaRef ds:uri="5292915c-c402-4592-a4e2-dcf3666979db"/>
    <ds:schemaRef ds:uri="http://schemas.microsoft.com/office/2006/documentManagement/types"/>
    <ds:schemaRef ds:uri="http://schemas.microsoft.com/office/infopath/2007/PartnerControls"/>
    <ds:schemaRef ds:uri="http://schemas.openxmlformats.org/package/2006/metadata/core-properties"/>
    <ds:schemaRef ds:uri="75e05205-f2e1-4168-9176-3cea1311c638"/>
    <ds:schemaRef ds:uri="http://schemas.microsoft.com/sharepoint/v3"/>
    <ds:schemaRef ds:uri="http://purl.org/dc/elements/1.1/"/>
    <ds:schemaRef ds:uri="http://schemas.microsoft.com/office/2006/metadata/properties"/>
    <ds:schemaRef ds:uri="c9bd83a1-5249-44d2-a842-90b84afd1ef4"/>
    <ds:schemaRef ds:uri="http://www.w3.org/XML/1998/namespace"/>
    <ds:schemaRef ds:uri="http://purl.org/dc/terms/"/>
  </ds:schemaRefs>
</ds:datastoreItem>
</file>

<file path=customXml/itemProps4.xml><?xml version="1.0" encoding="utf-8"?>
<ds:datastoreItem xmlns:ds="http://schemas.openxmlformats.org/officeDocument/2006/customXml" ds:itemID="{A996443D-E4D8-4966-86C3-0027E21737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Formulas</vt:lpstr>
      <vt:lpstr>Calculator!Print_Area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Calderon</dc:creator>
  <cp:keywords/>
  <dc:description/>
  <cp:lastModifiedBy>Sharon Martin</cp:lastModifiedBy>
  <cp:revision/>
  <dcterms:created xsi:type="dcterms:W3CDTF">2025-02-06T14:57:16Z</dcterms:created>
  <dcterms:modified xsi:type="dcterms:W3CDTF">2025-03-21T08:24:31Z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0x0101003B0B864FDE9BF046B59967DE718902FE</vt:lpwstr>
  </property>
  <property fmtid="{D5CDD505-2E9C-101B-9397-08002B2CF9AE}" pid="3" name="MediaServiceImageTags">
    <vt:lpwstr/>
  </property>
</Properties>
</file>