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8_{6973ED8B-25F9-45F8-A6A8-B127F7FA7C15}" xr6:coauthVersionLast="47" xr6:coauthVersionMax="47" xr10:uidLastSave="{00000000-0000-0000-0000-000000000000}"/>
  <bookViews>
    <workbookView xWindow="62520" yWindow="-120" windowWidth="29040" windowHeight="15720" tabRatio="655" xr2:uid="{00000000-000D-0000-FFFF-FFFF00000000}"/>
  </bookViews>
  <sheets>
    <sheet name="Cover" sheetId="1" r:id="rId1"/>
    <sheet name="FAST" sheetId="2" r:id="rId2"/>
    <sheet name="Contents" sheetId="3" r:id="rId3"/>
    <sheet name="InpS" sheetId="30" r:id="rId4"/>
    <sheet name="Time" sheetId="32" r:id="rId5"/>
    <sheet name="Indexation" sheetId="31" r:id="rId6"/>
    <sheet name="Calc" sheetId="33" r:id="rId7"/>
    <sheet name="Outputs" sheetId="34" r:id="rId8"/>
    <sheet name="Checks" sheetId="36" r:id="rId9"/>
    <sheet name="BP Tables &gt;&gt;&gt;" sheetId="29" r:id="rId10"/>
    <sheet name="PD1" sheetId="23" r:id="rId11"/>
    <sheet name="PD11" sheetId="24" r:id="rId12"/>
  </sheets>
  <definedNames>
    <definedName name="new" hidden="1">{"bal",#N/A,FALSE,"working papers";"income",#N/A,FALSE,"working papers"}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30" l="1"/>
  <c r="F69" i="30"/>
  <c r="F73" i="30"/>
  <c r="F75" i="30"/>
  <c r="F76" i="30"/>
  <c r="F77" i="30"/>
  <c r="F78" i="30"/>
  <c r="F79" i="30"/>
  <c r="F80" i="30"/>
  <c r="F62" i="30"/>
  <c r="F63" i="30"/>
  <c r="F64" i="30"/>
  <c r="F65" i="30"/>
  <c r="F66" i="30"/>
  <c r="F61" i="30"/>
  <c r="F70" i="30"/>
  <c r="F71" i="30"/>
  <c r="F72" i="30"/>
  <c r="C6" i="1" l="1"/>
  <c r="A1" i="1"/>
  <c r="P31" i="30"/>
  <c r="P30" i="30"/>
  <c r="P29" i="30"/>
  <c r="P28" i="30"/>
  <c r="P27" i="30"/>
  <c r="P26" i="30"/>
  <c r="P25" i="30"/>
  <c r="P24" i="30"/>
  <c r="P23" i="30"/>
  <c r="P22" i="30"/>
  <c r="P21" i="30"/>
  <c r="P20" i="30"/>
  <c r="E10" i="36"/>
  <c r="G10" i="36"/>
  <c r="E11" i="36"/>
  <c r="G11" i="36"/>
  <c r="E12" i="36"/>
  <c r="G12" i="36"/>
  <c r="E13" i="36"/>
  <c r="G13" i="36"/>
  <c r="E14" i="36"/>
  <c r="G14" i="36"/>
  <c r="E15" i="36"/>
  <c r="G15" i="36"/>
  <c r="A1" i="36"/>
  <c r="G705" i="33" l="1"/>
  <c r="G704" i="33"/>
  <c r="G703" i="33"/>
  <c r="G702" i="33"/>
  <c r="G701" i="33"/>
  <c r="G700" i="33"/>
  <c r="E705" i="33"/>
  <c r="E704" i="33"/>
  <c r="E703" i="33"/>
  <c r="E702" i="33"/>
  <c r="E701" i="33"/>
  <c r="E700" i="33"/>
  <c r="E699" i="33"/>
  <c r="G699" i="33"/>
  <c r="G698" i="33"/>
  <c r="G697" i="33"/>
  <c r="G696" i="33"/>
  <c r="G695" i="33"/>
  <c r="G694" i="33"/>
  <c r="G693" i="33"/>
  <c r="E698" i="33"/>
  <c r="E697" i="33"/>
  <c r="E696" i="33"/>
  <c r="E695" i="33"/>
  <c r="E694" i="33"/>
  <c r="E693" i="33"/>
  <c r="B10" i="3"/>
  <c r="B28" i="3" l="1"/>
  <c r="B27" i="3"/>
  <c r="B24" i="3"/>
  <c r="B23" i="3"/>
  <c r="B22" i="3"/>
  <c r="B19" i="3"/>
  <c r="B18" i="3"/>
  <c r="B17" i="3"/>
  <c r="B12" i="3"/>
  <c r="B11" i="3"/>
  <c r="W19" i="30" l="1"/>
  <c r="V19" i="30"/>
  <c r="U19" i="30"/>
  <c r="T19" i="30"/>
  <c r="S19" i="30"/>
  <c r="R19" i="30"/>
  <c r="Q19" i="30"/>
  <c r="G613" i="33"/>
  <c r="G612" i="33"/>
  <c r="E613" i="33"/>
  <c r="E612" i="33"/>
  <c r="G599" i="33"/>
  <c r="G598" i="33"/>
  <c r="E599" i="33"/>
  <c r="E598" i="33"/>
  <c r="G585" i="33"/>
  <c r="G584" i="33"/>
  <c r="E585" i="33"/>
  <c r="E584" i="33"/>
  <c r="G571" i="33"/>
  <c r="G570" i="33"/>
  <c r="E571" i="33"/>
  <c r="E570" i="33"/>
  <c r="G557" i="33"/>
  <c r="G556" i="33"/>
  <c r="E557" i="33"/>
  <c r="E556" i="33"/>
  <c r="G543" i="33"/>
  <c r="G542" i="33"/>
  <c r="E543" i="33"/>
  <c r="E542" i="33"/>
  <c r="G147" i="33"/>
  <c r="G204" i="33" s="1"/>
  <c r="G148" i="33"/>
  <c r="G227" i="33" s="1"/>
  <c r="G149" i="33"/>
  <c r="G250" i="33" s="1"/>
  <c r="G150" i="33"/>
  <c r="G273" i="33" s="1"/>
  <c r="G151" i="33"/>
  <c r="G296" i="33" s="1"/>
  <c r="G146" i="33"/>
  <c r="G181" i="33" s="1"/>
  <c r="G154" i="33"/>
  <c r="G205" i="33" s="1"/>
  <c r="G155" i="33"/>
  <c r="G228" i="33" s="1"/>
  <c r="G156" i="33"/>
  <c r="G251" i="33" s="1"/>
  <c r="G157" i="33"/>
  <c r="G274" i="33" s="1"/>
  <c r="G158" i="33"/>
  <c r="G297" i="33" s="1"/>
  <c r="G153" i="33"/>
  <c r="G182" i="33" s="1"/>
  <c r="F205" i="30"/>
  <c r="F158" i="33" s="1"/>
  <c r="F204" i="30"/>
  <c r="F157" i="33" s="1"/>
  <c r="F203" i="30"/>
  <c r="F156" i="33" s="1"/>
  <c r="F202" i="30"/>
  <c r="F155" i="33" s="1"/>
  <c r="F201" i="30"/>
  <c r="F154" i="33" s="1"/>
  <c r="F200" i="30"/>
  <c r="F153" i="33" s="1"/>
  <c r="F182" i="33" s="1"/>
  <c r="F198" i="30"/>
  <c r="F151" i="33" s="1"/>
  <c r="F197" i="30"/>
  <c r="F150" i="33" s="1"/>
  <c r="F196" i="30"/>
  <c r="F149" i="33" s="1"/>
  <c r="F195" i="30"/>
  <c r="F148" i="33" s="1"/>
  <c r="F194" i="30"/>
  <c r="F147" i="33" s="1"/>
  <c r="F193" i="30"/>
  <c r="F146" i="33" s="1"/>
  <c r="B191" i="30"/>
  <c r="E158" i="33"/>
  <c r="E297" i="33" s="1"/>
  <c r="E157" i="33"/>
  <c r="E274" i="33" s="1"/>
  <c r="E156" i="33"/>
  <c r="E251" i="33" s="1"/>
  <c r="E155" i="33"/>
  <c r="E228" i="33" s="1"/>
  <c r="E154" i="33"/>
  <c r="E205" i="33" s="1"/>
  <c r="E153" i="33"/>
  <c r="E182" i="33" s="1"/>
  <c r="E151" i="33"/>
  <c r="E296" i="33" s="1"/>
  <c r="E150" i="33"/>
  <c r="E273" i="33" s="1"/>
  <c r="E149" i="33"/>
  <c r="E250" i="33" s="1"/>
  <c r="E148" i="33"/>
  <c r="E227" i="33" s="1"/>
  <c r="E147" i="33"/>
  <c r="E204" i="33" s="1"/>
  <c r="E146" i="33"/>
  <c r="E181" i="33" s="1"/>
  <c r="A205" i="30"/>
  <c r="A204" i="30"/>
  <c r="A203" i="30"/>
  <c r="A202" i="30"/>
  <c r="A201" i="30"/>
  <c r="A200" i="30"/>
  <c r="A198" i="30"/>
  <c r="A197" i="30"/>
  <c r="A196" i="30"/>
  <c r="A195" i="30"/>
  <c r="A194" i="30"/>
  <c r="A193" i="30"/>
  <c r="F188" i="30"/>
  <c r="F189" i="30"/>
  <c r="F181" i="30"/>
  <c r="F182" i="30"/>
  <c r="F160" i="30"/>
  <c r="F161" i="30"/>
  <c r="F153" i="30"/>
  <c r="F154" i="30"/>
  <c r="F146" i="30"/>
  <c r="F147" i="30"/>
  <c r="F140" i="30"/>
  <c r="F139" i="30"/>
  <c r="F132" i="30"/>
  <c r="F133" i="30"/>
  <c r="F123" i="30"/>
  <c r="F124" i="30"/>
  <c r="F116" i="30"/>
  <c r="F117" i="30"/>
  <c r="F109" i="30"/>
  <c r="F110" i="30"/>
  <c r="F102" i="30"/>
  <c r="F103" i="30"/>
  <c r="F95" i="30"/>
  <c r="F96" i="30"/>
  <c r="F296" i="33" l="1"/>
  <c r="F297" i="33"/>
  <c r="F274" i="33"/>
  <c r="F273" i="33"/>
  <c r="F251" i="33"/>
  <c r="F250" i="33"/>
  <c r="F227" i="33"/>
  <c r="F228" i="33"/>
  <c r="F204" i="33"/>
  <c r="F205" i="33"/>
  <c r="F181" i="33"/>
  <c r="F88" i="30"/>
  <c r="F89" i="30"/>
  <c r="I13" i="24" l="1"/>
  <c r="I39" i="24" s="1"/>
  <c r="K36" i="24"/>
  <c r="K35" i="24"/>
  <c r="G59" i="34"/>
  <c r="E59" i="34"/>
  <c r="G51" i="34"/>
  <c r="E51" i="34"/>
  <c r="G40" i="34"/>
  <c r="E40" i="34"/>
  <c r="D40" i="34"/>
  <c r="C40" i="34"/>
  <c r="B40" i="34"/>
  <c r="A40" i="34"/>
  <c r="G32" i="34"/>
  <c r="E32" i="34"/>
  <c r="D32" i="34"/>
  <c r="C32" i="34"/>
  <c r="B32" i="34"/>
  <c r="G24" i="34"/>
  <c r="E24" i="34"/>
  <c r="D24" i="34"/>
  <c r="C24" i="34"/>
  <c r="B24" i="34"/>
  <c r="A24" i="34"/>
  <c r="G16" i="34"/>
  <c r="E16" i="34"/>
  <c r="D16" i="34"/>
  <c r="C16" i="34"/>
  <c r="B16" i="34"/>
  <c r="G676" i="33"/>
  <c r="E676" i="33"/>
  <c r="D676" i="33"/>
  <c r="C676" i="33"/>
  <c r="B676" i="33"/>
  <c r="G657" i="33"/>
  <c r="E657" i="33"/>
  <c r="D657" i="33"/>
  <c r="C657" i="33"/>
  <c r="B657" i="33"/>
  <c r="G645" i="33"/>
  <c r="E645" i="33"/>
  <c r="G644" i="33"/>
  <c r="E644" i="33"/>
  <c r="A646" i="33"/>
  <c r="G611" i="33"/>
  <c r="G610" i="33"/>
  <c r="G609" i="33"/>
  <c r="G608" i="33"/>
  <c r="G607" i="33"/>
  <c r="G606" i="33"/>
  <c r="G605" i="33"/>
  <c r="G604" i="33"/>
  <c r="G603" i="33"/>
  <c r="E611" i="33"/>
  <c r="E610" i="33"/>
  <c r="E609" i="33"/>
  <c r="E608" i="33"/>
  <c r="E607" i="33"/>
  <c r="E606" i="33"/>
  <c r="E605" i="33"/>
  <c r="E604" i="33"/>
  <c r="E603" i="33"/>
  <c r="G527" i="33"/>
  <c r="G526" i="33"/>
  <c r="G525" i="33"/>
  <c r="G524" i="33"/>
  <c r="G523" i="33"/>
  <c r="G522" i="33"/>
  <c r="G521" i="33"/>
  <c r="G520" i="33"/>
  <c r="G519" i="33"/>
  <c r="E527" i="33"/>
  <c r="E526" i="33"/>
  <c r="E525" i="33"/>
  <c r="E524" i="33"/>
  <c r="E523" i="33"/>
  <c r="E522" i="33"/>
  <c r="E521" i="33"/>
  <c r="E520" i="33"/>
  <c r="E519" i="33"/>
  <c r="G77" i="33"/>
  <c r="G286" i="33" s="1"/>
  <c r="F77" i="33"/>
  <c r="G70" i="33"/>
  <c r="G285" i="33" s="1"/>
  <c r="F70" i="33"/>
  <c r="G63" i="33"/>
  <c r="G284" i="33" s="1"/>
  <c r="F63" i="33"/>
  <c r="G56" i="33"/>
  <c r="G283" i="33" s="1"/>
  <c r="F56" i="33"/>
  <c r="G49" i="33"/>
  <c r="G282" i="33" s="1"/>
  <c r="F49" i="33"/>
  <c r="G42" i="33"/>
  <c r="G281" i="33" s="1"/>
  <c r="F42" i="33"/>
  <c r="E77" i="33"/>
  <c r="E286" i="33" s="1"/>
  <c r="A124" i="30"/>
  <c r="E70" i="33"/>
  <c r="E285" i="33" s="1"/>
  <c r="A117" i="30"/>
  <c r="E63" i="33"/>
  <c r="E284" i="33" s="1"/>
  <c r="A110" i="30"/>
  <c r="E56" i="33"/>
  <c r="E283" i="33" s="1"/>
  <c r="A103" i="30"/>
  <c r="E49" i="33"/>
  <c r="E282" i="33" s="1"/>
  <c r="A96" i="30"/>
  <c r="E42" i="33"/>
  <c r="E281" i="33" s="1"/>
  <c r="A89" i="30"/>
  <c r="A298" i="33"/>
  <c r="G33" i="33"/>
  <c r="G280" i="33" s="1"/>
  <c r="F33" i="33"/>
  <c r="G26" i="33"/>
  <c r="G279" i="33" s="1"/>
  <c r="F26" i="33"/>
  <c r="G19" i="33"/>
  <c r="G278" i="33" s="1"/>
  <c r="F19" i="33"/>
  <c r="E33" i="33"/>
  <c r="E280" i="33" s="1"/>
  <c r="A80" i="30"/>
  <c r="E26" i="33"/>
  <c r="E279" i="33" s="1"/>
  <c r="A73" i="30"/>
  <c r="E19" i="33"/>
  <c r="E278" i="33" s="1"/>
  <c r="A66" i="30"/>
  <c r="G142" i="33"/>
  <c r="G295" i="33" s="1"/>
  <c r="F142" i="33"/>
  <c r="G135" i="33"/>
  <c r="G294" i="33" s="1"/>
  <c r="F135" i="33"/>
  <c r="G128" i="33"/>
  <c r="G293" i="33" s="1"/>
  <c r="F128" i="33"/>
  <c r="G121" i="33"/>
  <c r="G292" i="33" s="1"/>
  <c r="F121" i="33"/>
  <c r="G114" i="33"/>
  <c r="G291" i="33" s="1"/>
  <c r="F114" i="33"/>
  <c r="G107" i="33"/>
  <c r="G290" i="33" s="1"/>
  <c r="F107" i="33"/>
  <c r="G100" i="33"/>
  <c r="G289" i="33" s="1"/>
  <c r="F100" i="33"/>
  <c r="G93" i="33"/>
  <c r="G288" i="33" s="1"/>
  <c r="F93" i="33"/>
  <c r="G86" i="33"/>
  <c r="G287" i="33" s="1"/>
  <c r="F86" i="33"/>
  <c r="E142" i="33"/>
  <c r="E295" i="33" s="1"/>
  <c r="A189" i="30"/>
  <c r="E135" i="33"/>
  <c r="E294" i="33" s="1"/>
  <c r="A182" i="30"/>
  <c r="E128" i="33"/>
  <c r="E293" i="33" s="1"/>
  <c r="A175" i="30"/>
  <c r="E121" i="33"/>
  <c r="E292" i="33" s="1"/>
  <c r="A168" i="30"/>
  <c r="E114" i="33"/>
  <c r="E291" i="33" s="1"/>
  <c r="A161" i="30"/>
  <c r="E107" i="33"/>
  <c r="E290" i="33" s="1"/>
  <c r="A154" i="30"/>
  <c r="E100" i="33"/>
  <c r="E289" i="33" s="1"/>
  <c r="A147" i="30"/>
  <c r="E93" i="33"/>
  <c r="E288" i="33" s="1"/>
  <c r="A140" i="30"/>
  <c r="E86" i="33"/>
  <c r="E287" i="33" s="1"/>
  <c r="A133" i="30"/>
  <c r="F145" i="30"/>
  <c r="F98" i="33" s="1"/>
  <c r="G11" i="32"/>
  <c r="F11" i="32"/>
  <c r="E11" i="32"/>
  <c r="G44" i="32"/>
  <c r="F44" i="32"/>
  <c r="E44" i="32"/>
  <c r="G35" i="32"/>
  <c r="F35" i="32"/>
  <c r="E35" i="32"/>
  <c r="G33" i="32"/>
  <c r="F33" i="32"/>
  <c r="E33" i="32"/>
  <c r="G25" i="32"/>
  <c r="F25" i="32"/>
  <c r="E25" i="32"/>
  <c r="G20" i="32"/>
  <c r="F20" i="32"/>
  <c r="E20" i="32"/>
  <c r="G19" i="32"/>
  <c r="F19" i="32"/>
  <c r="E19" i="32"/>
  <c r="G55" i="34"/>
  <c r="E55" i="34"/>
  <c r="G58" i="34"/>
  <c r="G57" i="34"/>
  <c r="G56" i="34"/>
  <c r="G54" i="34"/>
  <c r="E58" i="34"/>
  <c r="E57" i="34"/>
  <c r="E56" i="34"/>
  <c r="E54" i="34"/>
  <c r="G50" i="34"/>
  <c r="G49" i="34"/>
  <c r="G48" i="34"/>
  <c r="G47" i="34"/>
  <c r="G46" i="34"/>
  <c r="E50" i="34"/>
  <c r="E49" i="34"/>
  <c r="E48" i="34"/>
  <c r="E47" i="34"/>
  <c r="E46" i="34"/>
  <c r="B11" i="34"/>
  <c r="B12" i="34"/>
  <c r="B13" i="34"/>
  <c r="B14" i="34"/>
  <c r="B15" i="34"/>
  <c r="B19" i="34"/>
  <c r="B20" i="34"/>
  <c r="B21" i="34"/>
  <c r="B22" i="34"/>
  <c r="B23" i="34"/>
  <c r="B27" i="34"/>
  <c r="B28" i="34"/>
  <c r="B29" i="34"/>
  <c r="B30" i="34"/>
  <c r="B31" i="34"/>
  <c r="B35" i="34"/>
  <c r="B36" i="34"/>
  <c r="B37" i="34"/>
  <c r="B38" i="34"/>
  <c r="B39" i="34"/>
  <c r="G39" i="34"/>
  <c r="E39" i="34"/>
  <c r="D39" i="34"/>
  <c r="C39" i="34"/>
  <c r="G38" i="34"/>
  <c r="E38" i="34"/>
  <c r="D38" i="34"/>
  <c r="C38" i="34"/>
  <c r="G37" i="34"/>
  <c r="E37" i="34"/>
  <c r="D37" i="34"/>
  <c r="C37" i="34"/>
  <c r="G36" i="34"/>
  <c r="E36" i="34"/>
  <c r="D36" i="34"/>
  <c r="C36" i="34"/>
  <c r="G35" i="34"/>
  <c r="E35" i="34"/>
  <c r="D35" i="34"/>
  <c r="C35" i="34"/>
  <c r="A39" i="34"/>
  <c r="A38" i="34"/>
  <c r="A37" i="34"/>
  <c r="A36" i="34"/>
  <c r="A35" i="34"/>
  <c r="A34" i="34"/>
  <c r="G23" i="34"/>
  <c r="E23" i="34"/>
  <c r="D23" i="34"/>
  <c r="C23" i="34"/>
  <c r="G22" i="34"/>
  <c r="E22" i="34"/>
  <c r="D22" i="34"/>
  <c r="C22" i="34"/>
  <c r="G21" i="34"/>
  <c r="E21" i="34"/>
  <c r="D21" i="34"/>
  <c r="C21" i="34"/>
  <c r="G20" i="34"/>
  <c r="E20" i="34"/>
  <c r="D20" i="34"/>
  <c r="C20" i="34"/>
  <c r="G19" i="34"/>
  <c r="E19" i="34"/>
  <c r="D19" i="34"/>
  <c r="C19" i="34"/>
  <c r="A23" i="34"/>
  <c r="A22" i="34"/>
  <c r="A21" i="34"/>
  <c r="A20" i="34"/>
  <c r="A19" i="34"/>
  <c r="A18" i="34"/>
  <c r="G15" i="34"/>
  <c r="E15" i="34"/>
  <c r="D15" i="34"/>
  <c r="C15" i="34"/>
  <c r="G31" i="34"/>
  <c r="E31" i="34"/>
  <c r="D31" i="34"/>
  <c r="C31" i="34"/>
  <c r="G30" i="34"/>
  <c r="E30" i="34"/>
  <c r="D30" i="34"/>
  <c r="C30" i="34"/>
  <c r="G29" i="34"/>
  <c r="E29" i="34"/>
  <c r="D29" i="34"/>
  <c r="C29" i="34"/>
  <c r="G28" i="34"/>
  <c r="E28" i="34"/>
  <c r="D28" i="34"/>
  <c r="C28" i="34"/>
  <c r="G27" i="34"/>
  <c r="E27" i="34"/>
  <c r="D27" i="34"/>
  <c r="C27" i="34"/>
  <c r="G14" i="34"/>
  <c r="E14" i="34"/>
  <c r="D14" i="34"/>
  <c r="C14" i="34"/>
  <c r="G13" i="34"/>
  <c r="E13" i="34"/>
  <c r="D13" i="34"/>
  <c r="C13" i="34"/>
  <c r="G12" i="34"/>
  <c r="E12" i="34"/>
  <c r="D12" i="34"/>
  <c r="C12" i="34"/>
  <c r="G11" i="34"/>
  <c r="E11" i="34"/>
  <c r="D11" i="34"/>
  <c r="C11" i="34"/>
  <c r="A26" i="34"/>
  <c r="A10" i="34"/>
  <c r="A1" i="34"/>
  <c r="A26" i="3" s="1"/>
  <c r="A680" i="33"/>
  <c r="A661" i="33"/>
  <c r="G678" i="33"/>
  <c r="G659" i="33"/>
  <c r="E678" i="33"/>
  <c r="E659" i="33"/>
  <c r="G96" i="31"/>
  <c r="F96" i="31"/>
  <c r="E96" i="31"/>
  <c r="G95" i="31"/>
  <c r="F95" i="31"/>
  <c r="E99" i="31" s="1"/>
  <c r="E95" i="31"/>
  <c r="I98" i="31"/>
  <c r="H98" i="31"/>
  <c r="G98" i="31"/>
  <c r="F98" i="31"/>
  <c r="E98" i="31"/>
  <c r="I97" i="31"/>
  <c r="H97" i="31"/>
  <c r="G97" i="31"/>
  <c r="F97" i="31"/>
  <c r="E97" i="31"/>
  <c r="G104" i="31"/>
  <c r="F104" i="31"/>
  <c r="E108" i="31" s="1"/>
  <c r="E104" i="31"/>
  <c r="G301" i="33"/>
  <c r="E301" i="33"/>
  <c r="G675" i="33"/>
  <c r="E675" i="33"/>
  <c r="D675" i="33"/>
  <c r="C675" i="33"/>
  <c r="B675" i="33"/>
  <c r="G674" i="33"/>
  <c r="E674" i="33"/>
  <c r="D674" i="33"/>
  <c r="C674" i="33"/>
  <c r="B674" i="33"/>
  <c r="G673" i="33"/>
  <c r="E673" i="33"/>
  <c r="D673" i="33"/>
  <c r="C673" i="33"/>
  <c r="B673" i="33"/>
  <c r="G672" i="33"/>
  <c r="E672" i="33"/>
  <c r="D672" i="33"/>
  <c r="C672" i="33"/>
  <c r="B672" i="33"/>
  <c r="G671" i="33"/>
  <c r="E671" i="33"/>
  <c r="D671" i="33"/>
  <c r="C671" i="33"/>
  <c r="B671" i="33"/>
  <c r="A651" i="33"/>
  <c r="G656" i="33"/>
  <c r="E656" i="33"/>
  <c r="D656" i="33"/>
  <c r="C656" i="33"/>
  <c r="B656" i="33"/>
  <c r="G655" i="33"/>
  <c r="E655" i="33"/>
  <c r="D655" i="33"/>
  <c r="C655" i="33"/>
  <c r="B655" i="33"/>
  <c r="G654" i="33"/>
  <c r="E654" i="33"/>
  <c r="D654" i="33"/>
  <c r="C654" i="33"/>
  <c r="B654" i="33"/>
  <c r="G653" i="33"/>
  <c r="E653" i="33"/>
  <c r="D653" i="33"/>
  <c r="C653" i="33"/>
  <c r="B653" i="33"/>
  <c r="G652" i="33"/>
  <c r="E652" i="33"/>
  <c r="D652" i="33"/>
  <c r="C652" i="33"/>
  <c r="B652" i="33"/>
  <c r="A670" i="33"/>
  <c r="A275" i="33"/>
  <c r="A656" i="33" s="1"/>
  <c r="A252" i="33"/>
  <c r="A655" i="33" s="1"/>
  <c r="A229" i="33"/>
  <c r="A654" i="33" s="1"/>
  <c r="A206" i="33"/>
  <c r="A653" i="33" s="1"/>
  <c r="A183" i="33"/>
  <c r="A652" i="33" s="1"/>
  <c r="A160" i="33"/>
  <c r="A616" i="33"/>
  <c r="A641" i="33"/>
  <c r="A675" i="33" s="1"/>
  <c r="A636" i="33"/>
  <c r="A674" i="33" s="1"/>
  <c r="A631" i="33"/>
  <c r="A673" i="33" s="1"/>
  <c r="A626" i="33"/>
  <c r="A672" i="33" s="1"/>
  <c r="A621" i="33"/>
  <c r="A671" i="33" s="1"/>
  <c r="G640" i="33"/>
  <c r="G639" i="33"/>
  <c r="G635" i="33"/>
  <c r="G634" i="33"/>
  <c r="G630" i="33"/>
  <c r="G629" i="33"/>
  <c r="G625" i="33"/>
  <c r="G624" i="33"/>
  <c r="E640" i="33"/>
  <c r="E639" i="33"/>
  <c r="E635" i="33"/>
  <c r="E634" i="33"/>
  <c r="E630" i="33"/>
  <c r="E629" i="33"/>
  <c r="E625" i="33"/>
  <c r="E624" i="33"/>
  <c r="G620" i="33"/>
  <c r="G619" i="33"/>
  <c r="E620" i="33"/>
  <c r="E619" i="33"/>
  <c r="G597" i="33"/>
  <c r="G596" i="33"/>
  <c r="G595" i="33"/>
  <c r="G594" i="33"/>
  <c r="G513" i="33"/>
  <c r="G593" i="33"/>
  <c r="G592" i="33"/>
  <c r="G591" i="33"/>
  <c r="G590" i="33"/>
  <c r="G589" i="33"/>
  <c r="G583" i="33"/>
  <c r="G582" i="33"/>
  <c r="G581" i="33"/>
  <c r="G580" i="33"/>
  <c r="G501" i="33"/>
  <c r="G579" i="33"/>
  <c r="G578" i="33"/>
  <c r="G577" i="33"/>
  <c r="G576" i="33"/>
  <c r="G575" i="33"/>
  <c r="G569" i="33"/>
  <c r="G568" i="33"/>
  <c r="G567" i="33"/>
  <c r="G566" i="33"/>
  <c r="G489" i="33"/>
  <c r="G565" i="33"/>
  <c r="G564" i="33"/>
  <c r="G563" i="33"/>
  <c r="G562" i="33"/>
  <c r="G561" i="33"/>
  <c r="G555" i="33"/>
  <c r="G554" i="33"/>
  <c r="G553" i="33"/>
  <c r="G552" i="33"/>
  <c r="G477" i="33"/>
  <c r="G551" i="33"/>
  <c r="G550" i="33"/>
  <c r="G549" i="33"/>
  <c r="G548" i="33"/>
  <c r="G547" i="33"/>
  <c r="G541" i="33"/>
  <c r="G540" i="33"/>
  <c r="G539" i="33"/>
  <c r="G538" i="33"/>
  <c r="G465" i="33"/>
  <c r="G537" i="33"/>
  <c r="G536" i="33"/>
  <c r="G535" i="33"/>
  <c r="G534" i="33"/>
  <c r="G533" i="33"/>
  <c r="E597" i="33"/>
  <c r="E583" i="33"/>
  <c r="E569" i="33"/>
  <c r="E555" i="33"/>
  <c r="E541" i="33"/>
  <c r="E596" i="33"/>
  <c r="E582" i="33"/>
  <c r="E568" i="33"/>
  <c r="E554" i="33"/>
  <c r="E540" i="33"/>
  <c r="E595" i="33"/>
  <c r="E581" i="33"/>
  <c r="E567" i="33"/>
  <c r="E553" i="33"/>
  <c r="E539" i="33"/>
  <c r="E594" i="33"/>
  <c r="E580" i="33"/>
  <c r="E566" i="33"/>
  <c r="E552" i="33"/>
  <c r="E538" i="33"/>
  <c r="E513" i="33"/>
  <c r="E593" i="33"/>
  <c r="E592" i="33"/>
  <c r="E579" i="33"/>
  <c r="E578" i="33"/>
  <c r="E565" i="33"/>
  <c r="E551" i="33"/>
  <c r="E501" i="33"/>
  <c r="E489" i="33"/>
  <c r="E477" i="33"/>
  <c r="E465" i="33"/>
  <c r="E537" i="33"/>
  <c r="E564" i="33"/>
  <c r="E550" i="33"/>
  <c r="E536" i="33"/>
  <c r="E591" i="33"/>
  <c r="E577" i="33"/>
  <c r="E563" i="33"/>
  <c r="E549" i="33"/>
  <c r="E535" i="33"/>
  <c r="E590" i="33"/>
  <c r="E576" i="33"/>
  <c r="E562" i="33"/>
  <c r="E548" i="33"/>
  <c r="E534" i="33"/>
  <c r="E589" i="33"/>
  <c r="E575" i="33"/>
  <c r="E561" i="33"/>
  <c r="E547" i="33"/>
  <c r="E533" i="33"/>
  <c r="G515" i="33"/>
  <c r="G503" i="33"/>
  <c r="G491" i="33"/>
  <c r="G479" i="33"/>
  <c r="G467" i="33"/>
  <c r="G514" i="33"/>
  <c r="G502" i="33"/>
  <c r="G490" i="33"/>
  <c r="G478" i="33"/>
  <c r="G466" i="33"/>
  <c r="G512" i="33"/>
  <c r="G511" i="33"/>
  <c r="G510" i="33"/>
  <c r="G509" i="33"/>
  <c r="G500" i="33"/>
  <c r="G499" i="33"/>
  <c r="G498" i="33"/>
  <c r="G497" i="33"/>
  <c r="G488" i="33"/>
  <c r="G487" i="33"/>
  <c r="G486" i="33"/>
  <c r="G485" i="33"/>
  <c r="G476" i="33"/>
  <c r="G475" i="33"/>
  <c r="G474" i="33"/>
  <c r="G473" i="33"/>
  <c r="G464" i="33"/>
  <c r="G463" i="33"/>
  <c r="G462" i="33"/>
  <c r="G461" i="33"/>
  <c r="E515" i="33"/>
  <c r="E503" i="33"/>
  <c r="E491" i="33"/>
  <c r="E479" i="33"/>
  <c r="E467" i="33"/>
  <c r="E514" i="33"/>
  <c r="E502" i="33"/>
  <c r="E490" i="33"/>
  <c r="E478" i="33"/>
  <c r="E466" i="33"/>
  <c r="E512" i="33"/>
  <c r="E511" i="33"/>
  <c r="E510" i="33"/>
  <c r="E509" i="33"/>
  <c r="E500" i="33"/>
  <c r="E499" i="33"/>
  <c r="E498" i="33"/>
  <c r="E497" i="33"/>
  <c r="E488" i="33"/>
  <c r="E487" i="33"/>
  <c r="E486" i="33"/>
  <c r="E485" i="33"/>
  <c r="E476" i="33"/>
  <c r="E475" i="33"/>
  <c r="E474" i="33"/>
  <c r="E473" i="33"/>
  <c r="E464" i="33"/>
  <c r="E463" i="33"/>
  <c r="E462" i="33"/>
  <c r="E461" i="33"/>
  <c r="G508" i="33"/>
  <c r="G496" i="33"/>
  <c r="G484" i="33"/>
  <c r="G472" i="33"/>
  <c r="G460" i="33"/>
  <c r="G507" i="33"/>
  <c r="G495" i="33"/>
  <c r="G483" i="33"/>
  <c r="G471" i="33"/>
  <c r="G459" i="33"/>
  <c r="E508" i="33"/>
  <c r="E496" i="33"/>
  <c r="E484" i="33"/>
  <c r="E472" i="33"/>
  <c r="E460" i="33"/>
  <c r="E507" i="33"/>
  <c r="E495" i="33"/>
  <c r="E483" i="33"/>
  <c r="E471" i="33"/>
  <c r="E459" i="33"/>
  <c r="G141" i="33"/>
  <c r="G272" i="33" s="1"/>
  <c r="G140" i="33"/>
  <c r="G249" i="33" s="1"/>
  <c r="G139" i="33"/>
  <c r="G226" i="33" s="1"/>
  <c r="G138" i="33"/>
  <c r="G203" i="33" s="1"/>
  <c r="G137" i="33"/>
  <c r="G180" i="33" s="1"/>
  <c r="G134" i="33"/>
  <c r="G271" i="33" s="1"/>
  <c r="G133" i="33"/>
  <c r="G248" i="33" s="1"/>
  <c r="F133" i="33"/>
  <c r="G132" i="33"/>
  <c r="G225" i="33" s="1"/>
  <c r="F132" i="33"/>
  <c r="G131" i="33"/>
  <c r="G202" i="33" s="1"/>
  <c r="F131" i="33"/>
  <c r="G130" i="33"/>
  <c r="G179" i="33" s="1"/>
  <c r="F130" i="33"/>
  <c r="F423" i="33" s="1"/>
  <c r="F540" i="33" s="1"/>
  <c r="G127" i="33"/>
  <c r="G270" i="33" s="1"/>
  <c r="F127" i="33"/>
  <c r="G126" i="33"/>
  <c r="G247" i="33" s="1"/>
  <c r="G125" i="33"/>
  <c r="G224" i="33" s="1"/>
  <c r="G124" i="33"/>
  <c r="G201" i="33" s="1"/>
  <c r="G123" i="33"/>
  <c r="G178" i="33" s="1"/>
  <c r="G120" i="33"/>
  <c r="G269" i="33" s="1"/>
  <c r="F120" i="33"/>
  <c r="G119" i="33"/>
  <c r="G246" i="33" s="1"/>
  <c r="F119" i="33"/>
  <c r="G118" i="33"/>
  <c r="G223" i="33" s="1"/>
  <c r="F118" i="33"/>
  <c r="G117" i="33"/>
  <c r="G200" i="33" s="1"/>
  <c r="G116" i="33"/>
  <c r="G177" i="33" s="1"/>
  <c r="G113" i="33"/>
  <c r="G268" i="33" s="1"/>
  <c r="G112" i="33"/>
  <c r="G245" i="33" s="1"/>
  <c r="G111" i="33"/>
  <c r="G222" i="33" s="1"/>
  <c r="G110" i="33"/>
  <c r="G199" i="33" s="1"/>
  <c r="G109" i="33"/>
  <c r="G176" i="33" s="1"/>
  <c r="G106" i="33"/>
  <c r="G267" i="33" s="1"/>
  <c r="G105" i="33"/>
  <c r="G244" i="33" s="1"/>
  <c r="F105" i="33"/>
  <c r="G104" i="33"/>
  <c r="G221" i="33" s="1"/>
  <c r="G103" i="33"/>
  <c r="G198" i="33" s="1"/>
  <c r="G102" i="33"/>
  <c r="G175" i="33" s="1"/>
  <c r="G99" i="33"/>
  <c r="G266" i="33" s="1"/>
  <c r="G98" i="33"/>
  <c r="G243" i="33" s="1"/>
  <c r="G97" i="33"/>
  <c r="G220" i="33" s="1"/>
  <c r="G96" i="33"/>
  <c r="G197" i="33" s="1"/>
  <c r="G95" i="33"/>
  <c r="G174" i="33" s="1"/>
  <c r="G92" i="33"/>
  <c r="G265" i="33" s="1"/>
  <c r="F92" i="33"/>
  <c r="G91" i="33"/>
  <c r="G242" i="33" s="1"/>
  <c r="G90" i="33"/>
  <c r="G219" i="33" s="1"/>
  <c r="G89" i="33"/>
  <c r="G196" i="33" s="1"/>
  <c r="G88" i="33"/>
  <c r="G173" i="33" s="1"/>
  <c r="G85" i="33"/>
  <c r="G264" i="33" s="1"/>
  <c r="G84" i="33"/>
  <c r="G241" i="33" s="1"/>
  <c r="G83" i="33"/>
  <c r="G218" i="33" s="1"/>
  <c r="G82" i="33"/>
  <c r="G195" i="33" s="1"/>
  <c r="G81" i="33"/>
  <c r="G172" i="33" s="1"/>
  <c r="G76" i="33"/>
  <c r="G263" i="33" s="1"/>
  <c r="G75" i="33"/>
  <c r="G240" i="33" s="1"/>
  <c r="G74" i="33"/>
  <c r="G217" i="33" s="1"/>
  <c r="G73" i="33"/>
  <c r="G194" i="33" s="1"/>
  <c r="G72" i="33"/>
  <c r="G171" i="33" s="1"/>
  <c r="G69" i="33"/>
  <c r="G262" i="33" s="1"/>
  <c r="G68" i="33"/>
  <c r="G239" i="33" s="1"/>
  <c r="F68" i="33"/>
  <c r="G67" i="33"/>
  <c r="G216" i="33" s="1"/>
  <c r="G66" i="33"/>
  <c r="G193" i="33" s="1"/>
  <c r="G65" i="33"/>
  <c r="G170" i="33" s="1"/>
  <c r="G62" i="33"/>
  <c r="G261" i="33" s="1"/>
  <c r="G61" i="33"/>
  <c r="G238" i="33" s="1"/>
  <c r="G60" i="33"/>
  <c r="G215" i="33" s="1"/>
  <c r="G59" i="33"/>
  <c r="G192" i="33" s="1"/>
  <c r="G58" i="33"/>
  <c r="G169" i="33" s="1"/>
  <c r="G55" i="33"/>
  <c r="G260" i="33" s="1"/>
  <c r="G54" i="33"/>
  <c r="G237" i="33" s="1"/>
  <c r="F54" i="33"/>
  <c r="G53" i="33"/>
  <c r="G214" i="33" s="1"/>
  <c r="G52" i="33"/>
  <c r="G191" i="33" s="1"/>
  <c r="G51" i="33"/>
  <c r="G168" i="33" s="1"/>
  <c r="G48" i="33"/>
  <c r="G259" i="33" s="1"/>
  <c r="G47" i="33"/>
  <c r="G236" i="33" s="1"/>
  <c r="G46" i="33"/>
  <c r="G213" i="33" s="1"/>
  <c r="G45" i="33"/>
  <c r="G190" i="33" s="1"/>
  <c r="G44" i="33"/>
  <c r="G167" i="33" s="1"/>
  <c r="G41" i="33"/>
  <c r="G258" i="33" s="1"/>
  <c r="G40" i="33"/>
  <c r="G235" i="33" s="1"/>
  <c r="F40" i="33"/>
  <c r="G39" i="33"/>
  <c r="G212" i="33" s="1"/>
  <c r="G38" i="33"/>
  <c r="G189" i="33" s="1"/>
  <c r="G37" i="33"/>
  <c r="G166" i="33" s="1"/>
  <c r="G32" i="33"/>
  <c r="G257" i="33" s="1"/>
  <c r="G31" i="33"/>
  <c r="G234" i="33" s="1"/>
  <c r="G30" i="33"/>
  <c r="G211" i="33" s="1"/>
  <c r="G29" i="33"/>
  <c r="G188" i="33" s="1"/>
  <c r="G28" i="33"/>
  <c r="G165" i="33" s="1"/>
  <c r="G25" i="33"/>
  <c r="G256" i="33" s="1"/>
  <c r="G24" i="33"/>
  <c r="G233" i="33" s="1"/>
  <c r="G23" i="33"/>
  <c r="G210" i="33" s="1"/>
  <c r="G22" i="33"/>
  <c r="G187" i="33" s="1"/>
  <c r="G21" i="33"/>
  <c r="G164" i="33" s="1"/>
  <c r="G18" i="33"/>
  <c r="G255" i="33" s="1"/>
  <c r="G17" i="33"/>
  <c r="G232" i="33" s="1"/>
  <c r="G16" i="33"/>
  <c r="G209" i="33" s="1"/>
  <c r="G15" i="33"/>
  <c r="G186" i="33" s="1"/>
  <c r="G14" i="33"/>
  <c r="G163" i="33" s="1"/>
  <c r="A1" i="33"/>
  <c r="A21" i="3" s="1"/>
  <c r="F141" i="33"/>
  <c r="E141" i="33"/>
  <c r="E272" i="33" s="1"/>
  <c r="A188" i="30"/>
  <c r="F187" i="30"/>
  <c r="F140" i="33" s="1"/>
  <c r="E140" i="33"/>
  <c r="E249" i="33" s="1"/>
  <c r="A187" i="30"/>
  <c r="F186" i="30"/>
  <c r="F139" i="33" s="1"/>
  <c r="E139" i="33"/>
  <c r="E226" i="33" s="1"/>
  <c r="A186" i="30"/>
  <c r="F185" i="30"/>
  <c r="F138" i="33" s="1"/>
  <c r="E138" i="33"/>
  <c r="E203" i="33" s="1"/>
  <c r="A185" i="30"/>
  <c r="F184" i="30"/>
  <c r="F137" i="33" s="1"/>
  <c r="F180" i="33" s="1"/>
  <c r="E137" i="33"/>
  <c r="E180" i="33" s="1"/>
  <c r="A184" i="30"/>
  <c r="F134" i="33"/>
  <c r="E134" i="33"/>
  <c r="E271" i="33" s="1"/>
  <c r="A181" i="30"/>
  <c r="E133" i="33"/>
  <c r="E248" i="33" s="1"/>
  <c r="A180" i="30"/>
  <c r="E132" i="33"/>
  <c r="E225" i="33" s="1"/>
  <c r="A179" i="30"/>
  <c r="E131" i="33"/>
  <c r="E202" i="33" s="1"/>
  <c r="A178" i="30"/>
  <c r="E130" i="33"/>
  <c r="E179" i="33" s="1"/>
  <c r="A177" i="30"/>
  <c r="E127" i="33"/>
  <c r="E270" i="33" s="1"/>
  <c r="A174" i="30"/>
  <c r="F173" i="30"/>
  <c r="F126" i="33" s="1"/>
  <c r="E126" i="33"/>
  <c r="E247" i="33" s="1"/>
  <c r="A173" i="30"/>
  <c r="F172" i="30"/>
  <c r="F125" i="33" s="1"/>
  <c r="E125" i="33"/>
  <c r="E224" i="33" s="1"/>
  <c r="A172" i="30"/>
  <c r="F171" i="30"/>
  <c r="F124" i="33" s="1"/>
  <c r="E124" i="33"/>
  <c r="E201" i="33" s="1"/>
  <c r="A171" i="30"/>
  <c r="F170" i="30"/>
  <c r="F123" i="33" s="1"/>
  <c r="F178" i="33" s="1"/>
  <c r="E123" i="33"/>
  <c r="E178" i="33" s="1"/>
  <c r="A170" i="30"/>
  <c r="E120" i="33"/>
  <c r="E269" i="33" s="1"/>
  <c r="A167" i="30"/>
  <c r="E119" i="33"/>
  <c r="E246" i="33" s="1"/>
  <c r="A166" i="30"/>
  <c r="E118" i="33"/>
  <c r="E223" i="33" s="1"/>
  <c r="A165" i="30"/>
  <c r="F164" i="30"/>
  <c r="F117" i="33" s="1"/>
  <c r="E117" i="33"/>
  <c r="E200" i="33" s="1"/>
  <c r="A164" i="30"/>
  <c r="F163" i="30"/>
  <c r="F116" i="33" s="1"/>
  <c r="F177" i="33" s="1"/>
  <c r="E116" i="33"/>
  <c r="E177" i="33" s="1"/>
  <c r="A163" i="30"/>
  <c r="F113" i="33"/>
  <c r="E113" i="33"/>
  <c r="E268" i="33" s="1"/>
  <c r="A160" i="30"/>
  <c r="F159" i="30"/>
  <c r="F112" i="33" s="1"/>
  <c r="E112" i="33"/>
  <c r="E245" i="33" s="1"/>
  <c r="A159" i="30"/>
  <c r="F158" i="30"/>
  <c r="F111" i="33" s="1"/>
  <c r="E111" i="33"/>
  <c r="E222" i="33" s="1"/>
  <c r="A158" i="30"/>
  <c r="F157" i="30"/>
  <c r="F110" i="33" s="1"/>
  <c r="E110" i="33"/>
  <c r="E199" i="33" s="1"/>
  <c r="A157" i="30"/>
  <c r="F156" i="30"/>
  <c r="F109" i="33" s="1"/>
  <c r="F176" i="33" s="1"/>
  <c r="E109" i="33"/>
  <c r="E176" i="33" s="1"/>
  <c r="A156" i="30"/>
  <c r="F106" i="33"/>
  <c r="E106" i="33"/>
  <c r="E267" i="33" s="1"/>
  <c r="A153" i="30"/>
  <c r="E105" i="33"/>
  <c r="E244" i="33" s="1"/>
  <c r="A152" i="30"/>
  <c r="F151" i="30"/>
  <c r="F104" i="33" s="1"/>
  <c r="E104" i="33"/>
  <c r="E221" i="33" s="1"/>
  <c r="A151" i="30"/>
  <c r="F150" i="30"/>
  <c r="F103" i="33" s="1"/>
  <c r="E103" i="33"/>
  <c r="E198" i="33" s="1"/>
  <c r="A150" i="30"/>
  <c r="F149" i="30"/>
  <c r="F102" i="33" s="1"/>
  <c r="F175" i="33" s="1"/>
  <c r="E102" i="33"/>
  <c r="E175" i="33" s="1"/>
  <c r="A149" i="30"/>
  <c r="F99" i="33"/>
  <c r="E99" i="33"/>
  <c r="E266" i="33" s="1"/>
  <c r="A146" i="30"/>
  <c r="E98" i="33"/>
  <c r="E243" i="33" s="1"/>
  <c r="A145" i="30"/>
  <c r="F144" i="30"/>
  <c r="F97" i="33" s="1"/>
  <c r="E97" i="33"/>
  <c r="E220" i="33" s="1"/>
  <c r="A144" i="30"/>
  <c r="F143" i="30"/>
  <c r="F96" i="33" s="1"/>
  <c r="E96" i="33"/>
  <c r="E197" i="33" s="1"/>
  <c r="A143" i="30"/>
  <c r="F142" i="30"/>
  <c r="F95" i="33" s="1"/>
  <c r="F174" i="33" s="1"/>
  <c r="E95" i="33"/>
  <c r="E174" i="33" s="1"/>
  <c r="A142" i="30"/>
  <c r="E92" i="33"/>
  <c r="E265" i="33" s="1"/>
  <c r="A139" i="30"/>
  <c r="F138" i="30"/>
  <c r="F91" i="33" s="1"/>
  <c r="E91" i="33"/>
  <c r="E242" i="33" s="1"/>
  <c r="A138" i="30"/>
  <c r="F137" i="30"/>
  <c r="F90" i="33" s="1"/>
  <c r="E90" i="33"/>
  <c r="E219" i="33" s="1"/>
  <c r="A137" i="30"/>
  <c r="F136" i="30"/>
  <c r="F89" i="33" s="1"/>
  <c r="E89" i="33"/>
  <c r="E196" i="33" s="1"/>
  <c r="A136" i="30"/>
  <c r="F135" i="30"/>
  <c r="F88" i="33" s="1"/>
  <c r="F173" i="33" s="1"/>
  <c r="E88" i="33"/>
  <c r="E173" i="33" s="1"/>
  <c r="A135" i="30"/>
  <c r="F85" i="33"/>
  <c r="E85" i="33"/>
  <c r="E264" i="33" s="1"/>
  <c r="A132" i="30"/>
  <c r="F131" i="30"/>
  <c r="F84" i="33" s="1"/>
  <c r="E84" i="33"/>
  <c r="E241" i="33" s="1"/>
  <c r="A131" i="30"/>
  <c r="F130" i="30"/>
  <c r="F83" i="33" s="1"/>
  <c r="E83" i="33"/>
  <c r="E218" i="33" s="1"/>
  <c r="A130" i="30"/>
  <c r="F129" i="30"/>
  <c r="F82" i="33" s="1"/>
  <c r="E82" i="33"/>
  <c r="E195" i="33" s="1"/>
  <c r="A129" i="30"/>
  <c r="F128" i="30"/>
  <c r="F81" i="33" s="1"/>
  <c r="F172" i="33" s="1"/>
  <c r="E81" i="33"/>
  <c r="E172" i="33" s="1"/>
  <c r="A128" i="30"/>
  <c r="B126" i="30"/>
  <c r="F76" i="33"/>
  <c r="E76" i="33"/>
  <c r="E263" i="33" s="1"/>
  <c r="A123" i="30"/>
  <c r="F122" i="30"/>
  <c r="F75" i="33" s="1"/>
  <c r="E75" i="33"/>
  <c r="E240" i="33" s="1"/>
  <c r="A122" i="30"/>
  <c r="F121" i="30"/>
  <c r="F74" i="33" s="1"/>
  <c r="E74" i="33"/>
  <c r="E217" i="33" s="1"/>
  <c r="A121" i="30"/>
  <c r="F120" i="30"/>
  <c r="F73" i="33" s="1"/>
  <c r="E73" i="33"/>
  <c r="E194" i="33" s="1"/>
  <c r="A120" i="30"/>
  <c r="F119" i="30"/>
  <c r="F72" i="33" s="1"/>
  <c r="F171" i="33" s="1"/>
  <c r="E72" i="33"/>
  <c r="E171" i="33" s="1"/>
  <c r="A119" i="30"/>
  <c r="F69" i="33"/>
  <c r="E69" i="33"/>
  <c r="E262" i="33" s="1"/>
  <c r="A116" i="30"/>
  <c r="E68" i="33"/>
  <c r="E239" i="33" s="1"/>
  <c r="A115" i="30"/>
  <c r="F114" i="30"/>
  <c r="F67" i="33" s="1"/>
  <c r="E67" i="33"/>
  <c r="E216" i="33" s="1"/>
  <c r="A114" i="30"/>
  <c r="F113" i="30"/>
  <c r="F66" i="33" s="1"/>
  <c r="E66" i="33"/>
  <c r="E193" i="33" s="1"/>
  <c r="A113" i="30"/>
  <c r="F112" i="30"/>
  <c r="F65" i="33" s="1"/>
  <c r="F170" i="33" s="1"/>
  <c r="E65" i="33"/>
  <c r="E170" i="33" s="1"/>
  <c r="A112" i="30"/>
  <c r="F62" i="33"/>
  <c r="E62" i="33"/>
  <c r="E261" i="33" s="1"/>
  <c r="A109" i="30"/>
  <c r="F108" i="30"/>
  <c r="F61" i="33" s="1"/>
  <c r="E61" i="33"/>
  <c r="E238" i="33" s="1"/>
  <c r="A108" i="30"/>
  <c r="F107" i="30"/>
  <c r="F60" i="33" s="1"/>
  <c r="E60" i="33"/>
  <c r="E215" i="33" s="1"/>
  <c r="A107" i="30"/>
  <c r="F106" i="30"/>
  <c r="F59" i="33" s="1"/>
  <c r="E59" i="33"/>
  <c r="E192" i="33" s="1"/>
  <c r="A106" i="30"/>
  <c r="F105" i="30"/>
  <c r="F58" i="33" s="1"/>
  <c r="F169" i="33" s="1"/>
  <c r="E58" i="33"/>
  <c r="E169" i="33" s="1"/>
  <c r="A105" i="30"/>
  <c r="F55" i="33"/>
  <c r="E55" i="33"/>
  <c r="E260" i="33" s="1"/>
  <c r="A102" i="30"/>
  <c r="E54" i="33"/>
  <c r="E237" i="33" s="1"/>
  <c r="A101" i="30"/>
  <c r="F100" i="30"/>
  <c r="F53" i="33" s="1"/>
  <c r="E53" i="33"/>
  <c r="E214" i="33" s="1"/>
  <c r="A100" i="30"/>
  <c r="F99" i="30"/>
  <c r="F52" i="33" s="1"/>
  <c r="E52" i="33"/>
  <c r="E191" i="33" s="1"/>
  <c r="A99" i="30"/>
  <c r="F98" i="30"/>
  <c r="F51" i="33" s="1"/>
  <c r="F168" i="33" s="1"/>
  <c r="E51" i="33"/>
  <c r="E168" i="33" s="1"/>
  <c r="A98" i="30"/>
  <c r="F48" i="33"/>
  <c r="E48" i="33"/>
  <c r="E259" i="33" s="1"/>
  <c r="A95" i="30"/>
  <c r="F47" i="33"/>
  <c r="E47" i="33"/>
  <c r="E236" i="33" s="1"/>
  <c r="A94" i="30"/>
  <c r="F93" i="30"/>
  <c r="F46" i="33" s="1"/>
  <c r="E46" i="33"/>
  <c r="E213" i="33" s="1"/>
  <c r="A93" i="30"/>
  <c r="F92" i="30"/>
  <c r="F45" i="33" s="1"/>
  <c r="E45" i="33"/>
  <c r="E190" i="33" s="1"/>
  <c r="A92" i="30"/>
  <c r="F91" i="30"/>
  <c r="F44" i="33" s="1"/>
  <c r="F167" i="33" s="1"/>
  <c r="E44" i="33"/>
  <c r="E167" i="33" s="1"/>
  <c r="A91" i="30"/>
  <c r="F41" i="33"/>
  <c r="E41" i="33"/>
  <c r="E258" i="33" s="1"/>
  <c r="A88" i="30"/>
  <c r="E40" i="33"/>
  <c r="E235" i="33" s="1"/>
  <c r="A87" i="30"/>
  <c r="F86" i="30"/>
  <c r="F39" i="33" s="1"/>
  <c r="E39" i="33"/>
  <c r="E212" i="33" s="1"/>
  <c r="A86" i="30"/>
  <c r="F85" i="30"/>
  <c r="F38" i="33" s="1"/>
  <c r="E38" i="33"/>
  <c r="E189" i="33" s="1"/>
  <c r="A85" i="30"/>
  <c r="F84" i="30"/>
  <c r="F37" i="33" s="1"/>
  <c r="F166" i="33" s="1"/>
  <c r="E37" i="33"/>
  <c r="E166" i="33" s="1"/>
  <c r="A84" i="30"/>
  <c r="F32" i="33"/>
  <c r="E32" i="33"/>
  <c r="E257" i="33" s="1"/>
  <c r="A79" i="30"/>
  <c r="F31" i="33"/>
  <c r="E31" i="33"/>
  <c r="E234" i="33" s="1"/>
  <c r="A78" i="30"/>
  <c r="F30" i="33"/>
  <c r="E30" i="33"/>
  <c r="E211" i="33" s="1"/>
  <c r="A77" i="30"/>
  <c r="F29" i="33"/>
  <c r="E29" i="33"/>
  <c r="E188" i="33" s="1"/>
  <c r="A76" i="30"/>
  <c r="F28" i="33"/>
  <c r="F165" i="33" s="1"/>
  <c r="E28" i="33"/>
  <c r="E165" i="33" s="1"/>
  <c r="A75" i="30"/>
  <c r="F25" i="33"/>
  <c r="E25" i="33"/>
  <c r="E256" i="33" s="1"/>
  <c r="A72" i="30"/>
  <c r="F24" i="33"/>
  <c r="E24" i="33"/>
  <c r="E233" i="33" s="1"/>
  <c r="A71" i="30"/>
  <c r="F23" i="33"/>
  <c r="E23" i="33"/>
  <c r="E210" i="33" s="1"/>
  <c r="A70" i="30"/>
  <c r="F22" i="33"/>
  <c r="E22" i="33"/>
  <c r="E187" i="33" s="1"/>
  <c r="A69" i="30"/>
  <c r="F21" i="33"/>
  <c r="F164" i="33" s="1"/>
  <c r="E21" i="33"/>
  <c r="E164" i="33" s="1"/>
  <c r="A68" i="30"/>
  <c r="F18" i="33"/>
  <c r="F17" i="33"/>
  <c r="F16" i="33"/>
  <c r="F15" i="33"/>
  <c r="F14" i="33"/>
  <c r="F163" i="33" s="1"/>
  <c r="E18" i="33"/>
  <c r="E255" i="33" s="1"/>
  <c r="E17" i="33"/>
  <c r="E232" i="33" s="1"/>
  <c r="E16" i="33"/>
  <c r="E209" i="33" s="1"/>
  <c r="E15" i="33"/>
  <c r="E186" i="33" s="1"/>
  <c r="E14" i="33"/>
  <c r="E163" i="33" s="1"/>
  <c r="A65" i="30"/>
  <c r="A64" i="30"/>
  <c r="A63" i="30"/>
  <c r="A62" i="30"/>
  <c r="A61" i="30"/>
  <c r="B59" i="30"/>
  <c r="B82" i="30"/>
  <c r="G105" i="31"/>
  <c r="F105" i="31"/>
  <c r="E105" i="31"/>
  <c r="G88" i="31"/>
  <c r="F88" i="31"/>
  <c r="E88" i="31"/>
  <c r="G87" i="31"/>
  <c r="F87" i="31"/>
  <c r="E87" i="31"/>
  <c r="G49" i="32"/>
  <c r="F49" i="32"/>
  <c r="E49" i="32"/>
  <c r="I48" i="32"/>
  <c r="H48" i="32"/>
  <c r="G48" i="32"/>
  <c r="F48" i="32"/>
  <c r="E48" i="32"/>
  <c r="I43" i="32"/>
  <c r="H43" i="32"/>
  <c r="G43" i="32"/>
  <c r="F43" i="32"/>
  <c r="E43" i="32"/>
  <c r="I39" i="32"/>
  <c r="G39" i="32"/>
  <c r="F39" i="32"/>
  <c r="E39" i="32"/>
  <c r="I34" i="32"/>
  <c r="H34" i="32"/>
  <c r="G34" i="32"/>
  <c r="F34" i="32"/>
  <c r="E34" i="32"/>
  <c r="I32" i="32"/>
  <c r="H32" i="32"/>
  <c r="G32" i="32"/>
  <c r="F32" i="32"/>
  <c r="E32" i="32"/>
  <c r="I27" i="32"/>
  <c r="H27" i="32"/>
  <c r="G27" i="32"/>
  <c r="F27" i="32"/>
  <c r="E27" i="32"/>
  <c r="I18" i="32"/>
  <c r="H18" i="32"/>
  <c r="G18" i="32"/>
  <c r="F18" i="32"/>
  <c r="E18" i="32"/>
  <c r="J15" i="32"/>
  <c r="I10" i="32"/>
  <c r="I26" i="32" s="1"/>
  <c r="H10" i="32"/>
  <c r="H26" i="32" s="1"/>
  <c r="G10" i="32"/>
  <c r="G26" i="32" s="1"/>
  <c r="F10" i="32"/>
  <c r="F26" i="32" s="1"/>
  <c r="E10" i="32"/>
  <c r="E26" i="32" s="1"/>
  <c r="A1" i="32"/>
  <c r="A14" i="3" s="1"/>
  <c r="W65" i="31"/>
  <c r="V65" i="31"/>
  <c r="U65" i="31"/>
  <c r="T65" i="31"/>
  <c r="S65" i="31"/>
  <c r="I65" i="31"/>
  <c r="H65" i="31"/>
  <c r="G65" i="31"/>
  <c r="F65" i="31"/>
  <c r="W60" i="31"/>
  <c r="V60" i="31"/>
  <c r="U60" i="31"/>
  <c r="T60" i="31"/>
  <c r="S60" i="31"/>
  <c r="I60" i="31"/>
  <c r="H60" i="31"/>
  <c r="G60" i="31"/>
  <c r="F60" i="31"/>
  <c r="W55" i="31"/>
  <c r="V55" i="31"/>
  <c r="U55" i="31"/>
  <c r="T55" i="31"/>
  <c r="S55" i="31"/>
  <c r="I55" i="31"/>
  <c r="H55" i="31"/>
  <c r="G55" i="31"/>
  <c r="F55" i="31"/>
  <c r="W50" i="31"/>
  <c r="V50" i="31"/>
  <c r="U50" i="31"/>
  <c r="T50" i="31"/>
  <c r="S50" i="31"/>
  <c r="I50" i="31"/>
  <c r="H50" i="31"/>
  <c r="G50" i="31"/>
  <c r="F50" i="31"/>
  <c r="W45" i="31"/>
  <c r="V45" i="31"/>
  <c r="U45" i="31"/>
  <c r="T45" i="31"/>
  <c r="S45" i="31"/>
  <c r="I45" i="31"/>
  <c r="H45" i="31"/>
  <c r="G45" i="31"/>
  <c r="F45" i="31"/>
  <c r="W40" i="31"/>
  <c r="V40" i="31"/>
  <c r="U40" i="31"/>
  <c r="T40" i="31"/>
  <c r="S40" i="31"/>
  <c r="I40" i="31"/>
  <c r="H40" i="31"/>
  <c r="G40" i="31"/>
  <c r="F40" i="31"/>
  <c r="W35" i="31"/>
  <c r="V35" i="31"/>
  <c r="U35" i="31"/>
  <c r="T35" i="31"/>
  <c r="S35" i="31"/>
  <c r="I35" i="31"/>
  <c r="H35" i="31"/>
  <c r="G35" i="31"/>
  <c r="F35" i="31"/>
  <c r="W30" i="31"/>
  <c r="V30" i="31"/>
  <c r="U30" i="31"/>
  <c r="T30" i="31"/>
  <c r="S30" i="31"/>
  <c r="I30" i="31"/>
  <c r="H30" i="31"/>
  <c r="G30" i="31"/>
  <c r="F30" i="31"/>
  <c r="E30" i="31"/>
  <c r="W25" i="31"/>
  <c r="V25" i="31"/>
  <c r="U25" i="31"/>
  <c r="T25" i="31"/>
  <c r="S25" i="31"/>
  <c r="I25" i="31"/>
  <c r="H25" i="31"/>
  <c r="G25" i="31"/>
  <c r="F25" i="31"/>
  <c r="W20" i="31"/>
  <c r="V20" i="31"/>
  <c r="U20" i="31"/>
  <c r="T20" i="31"/>
  <c r="S20" i="31"/>
  <c r="I20" i="31"/>
  <c r="H20" i="31"/>
  <c r="G20" i="31"/>
  <c r="F20" i="31"/>
  <c r="E20" i="31"/>
  <c r="W15" i="31"/>
  <c r="V15" i="31"/>
  <c r="U15" i="31"/>
  <c r="T15" i="31"/>
  <c r="S15" i="31"/>
  <c r="I15" i="31"/>
  <c r="H15" i="31"/>
  <c r="G15" i="31"/>
  <c r="F15" i="31"/>
  <c r="E65" i="31"/>
  <c r="E60" i="31"/>
  <c r="E55" i="31"/>
  <c r="E50" i="31"/>
  <c r="E45" i="31"/>
  <c r="E40" i="31"/>
  <c r="E35" i="31"/>
  <c r="E25" i="31"/>
  <c r="E15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W10" i="31"/>
  <c r="V10" i="31"/>
  <c r="U10" i="31"/>
  <c r="T10" i="31"/>
  <c r="S10" i="31"/>
  <c r="I10" i="31"/>
  <c r="H10" i="31"/>
  <c r="G10" i="31"/>
  <c r="F10" i="31"/>
  <c r="E10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K15" i="32" l="1"/>
  <c r="K5" i="32" s="1"/>
  <c r="J5" i="36"/>
  <c r="F284" i="33"/>
  <c r="F295" i="33"/>
  <c r="F288" i="33"/>
  <c r="F292" i="33"/>
  <c r="F279" i="33"/>
  <c r="F291" i="33"/>
  <c r="F278" i="33"/>
  <c r="F281" i="33"/>
  <c r="F285" i="33"/>
  <c r="F289" i="33"/>
  <c r="F293" i="33"/>
  <c r="F280" i="33"/>
  <c r="F283" i="33"/>
  <c r="F287" i="33"/>
  <c r="F282" i="33"/>
  <c r="F286" i="33"/>
  <c r="F290" i="33"/>
  <c r="F294" i="33"/>
  <c r="F258" i="33"/>
  <c r="F263" i="33"/>
  <c r="F257" i="33"/>
  <c r="F256" i="33"/>
  <c r="F260" i="33"/>
  <c r="F266" i="33"/>
  <c r="F262" i="33"/>
  <c r="F268" i="33"/>
  <c r="F255" i="33"/>
  <c r="F261" i="33"/>
  <c r="F272" i="33"/>
  <c r="F264" i="33"/>
  <c r="F413" i="33"/>
  <c r="F594" i="33" s="1"/>
  <c r="F267" i="33"/>
  <c r="F259" i="33"/>
  <c r="F271" i="33"/>
  <c r="F420" i="33"/>
  <c r="F595" i="33" s="1"/>
  <c r="F232" i="33"/>
  <c r="F249" i="33"/>
  <c r="F398" i="33"/>
  <c r="F579" i="33" s="1"/>
  <c r="F247" i="33"/>
  <c r="F242" i="33"/>
  <c r="F347" i="33"/>
  <c r="F499" i="33" s="1"/>
  <c r="F233" i="33"/>
  <c r="F238" i="33"/>
  <c r="F333" i="33"/>
  <c r="F497" i="33" s="1"/>
  <c r="F236" i="33"/>
  <c r="F240" i="33"/>
  <c r="F241" i="33"/>
  <c r="F361" i="33"/>
  <c r="F502" i="33" s="1"/>
  <c r="F234" i="33"/>
  <c r="F245" i="33"/>
  <c r="F412" i="33"/>
  <c r="F580" i="33" s="1"/>
  <c r="F426" i="33"/>
  <c r="F582" i="33" s="1"/>
  <c r="F209" i="33"/>
  <c r="F217" i="33"/>
  <c r="F216" i="33"/>
  <c r="F212" i="33"/>
  <c r="F218" i="33"/>
  <c r="F222" i="33"/>
  <c r="F210" i="33"/>
  <c r="F411" i="33"/>
  <c r="F566" i="33" s="1"/>
  <c r="F214" i="33"/>
  <c r="F220" i="33"/>
  <c r="F226" i="33"/>
  <c r="F219" i="33"/>
  <c r="F211" i="33"/>
  <c r="F425" i="33"/>
  <c r="F568" i="33" s="1"/>
  <c r="F215" i="33"/>
  <c r="F221" i="33"/>
  <c r="F224" i="33"/>
  <c r="F213" i="33"/>
  <c r="F186" i="33"/>
  <c r="F188" i="33"/>
  <c r="F199" i="33"/>
  <c r="F198" i="33"/>
  <c r="F201" i="33"/>
  <c r="F191" i="33"/>
  <c r="F197" i="33"/>
  <c r="F203" i="33"/>
  <c r="F189" i="33"/>
  <c r="F194" i="33"/>
  <c r="F195" i="33"/>
  <c r="F200" i="33"/>
  <c r="F193" i="33"/>
  <c r="F192" i="33"/>
  <c r="F424" i="33"/>
  <c r="F554" i="33" s="1"/>
  <c r="F190" i="33"/>
  <c r="F187" i="33"/>
  <c r="F196" i="33"/>
  <c r="A16" i="34"/>
  <c r="A32" i="34"/>
  <c r="A676" i="33"/>
  <c r="A657" i="33"/>
  <c r="F414" i="33"/>
  <c r="F608" i="33" s="1"/>
  <c r="F421" i="33"/>
  <c r="F609" i="33" s="1"/>
  <c r="J5" i="34"/>
  <c r="J5" i="33"/>
  <c r="J5" i="31"/>
  <c r="J5" i="30"/>
  <c r="A11" i="34"/>
  <c r="A15" i="34"/>
  <c r="A28" i="34"/>
  <c r="A12" i="34"/>
  <c r="A29" i="34"/>
  <c r="A13" i="34"/>
  <c r="A30" i="34"/>
  <c r="A14" i="34"/>
  <c r="A31" i="34"/>
  <c r="A27" i="34"/>
  <c r="E100" i="31"/>
  <c r="F265" i="33"/>
  <c r="F269" i="33"/>
  <c r="F235" i="33"/>
  <c r="F239" i="33"/>
  <c r="F270" i="33"/>
  <c r="F243" i="33"/>
  <c r="F246" i="33"/>
  <c r="F244" i="33"/>
  <c r="F248" i="33"/>
  <c r="F237" i="33"/>
  <c r="F223" i="33"/>
  <c r="F225" i="33"/>
  <c r="F202" i="33"/>
  <c r="F179" i="33"/>
  <c r="F183" i="33" s="1"/>
  <c r="F693" i="33" s="1"/>
  <c r="K43" i="32"/>
  <c r="K45" i="32" s="1"/>
  <c r="K4" i="36" s="1"/>
  <c r="J18" i="32"/>
  <c r="J21" i="32" s="1"/>
  <c r="J5" i="32"/>
  <c r="J43" i="32"/>
  <c r="J45" i="32" s="1"/>
  <c r="J4" i="36" s="1"/>
  <c r="I107" i="31"/>
  <c r="H107" i="31"/>
  <c r="G107" i="31"/>
  <c r="F107" i="31"/>
  <c r="E107" i="31"/>
  <c r="I106" i="31"/>
  <c r="H106" i="31"/>
  <c r="G106" i="31"/>
  <c r="F106" i="31"/>
  <c r="E106" i="31"/>
  <c r="I89" i="31"/>
  <c r="H89" i="31"/>
  <c r="G89" i="31"/>
  <c r="F89" i="31"/>
  <c r="E89" i="31"/>
  <c r="I82" i="31"/>
  <c r="H82" i="31"/>
  <c r="G82" i="31"/>
  <c r="F82" i="31"/>
  <c r="E82" i="31"/>
  <c r="I81" i="31"/>
  <c r="H81" i="31"/>
  <c r="G81" i="31"/>
  <c r="F81" i="31"/>
  <c r="E81" i="31"/>
  <c r="I80" i="31"/>
  <c r="H80" i="31"/>
  <c r="G80" i="31"/>
  <c r="F80" i="31"/>
  <c r="E80" i="31"/>
  <c r="I79" i="31"/>
  <c r="H79" i="31"/>
  <c r="G79" i="31"/>
  <c r="F79" i="31"/>
  <c r="E79" i="31"/>
  <c r="I78" i="31"/>
  <c r="H78" i="31"/>
  <c r="G78" i="31"/>
  <c r="F78" i="31"/>
  <c r="E78" i="31"/>
  <c r="I77" i="31"/>
  <c r="H77" i="31"/>
  <c r="G77" i="31"/>
  <c r="F77" i="31"/>
  <c r="E77" i="31"/>
  <c r="I76" i="31"/>
  <c r="H76" i="31"/>
  <c r="G76" i="31"/>
  <c r="F76" i="31"/>
  <c r="E76" i="31"/>
  <c r="I75" i="31"/>
  <c r="H75" i="31"/>
  <c r="G75" i="31"/>
  <c r="F75" i="31"/>
  <c r="E75" i="31"/>
  <c r="I74" i="31"/>
  <c r="H74" i="31"/>
  <c r="G74" i="31"/>
  <c r="F74" i="31"/>
  <c r="E74" i="31"/>
  <c r="I73" i="31"/>
  <c r="H73" i="31"/>
  <c r="G73" i="31"/>
  <c r="F73" i="31"/>
  <c r="E73" i="31"/>
  <c r="I72" i="31"/>
  <c r="H72" i="31"/>
  <c r="G72" i="31"/>
  <c r="F72" i="31"/>
  <c r="E72" i="31"/>
  <c r="I71" i="31"/>
  <c r="H71" i="31"/>
  <c r="G71" i="31"/>
  <c r="F71" i="31"/>
  <c r="E71" i="31"/>
  <c r="A1" i="31"/>
  <c r="A16" i="3" s="1"/>
  <c r="O31" i="30"/>
  <c r="O65" i="31" s="1"/>
  <c r="N31" i="30"/>
  <c r="N65" i="31" s="1"/>
  <c r="M31" i="30"/>
  <c r="M65" i="31" s="1"/>
  <c r="L31" i="30"/>
  <c r="L65" i="31" s="1"/>
  <c r="K31" i="30"/>
  <c r="K65" i="31" s="1"/>
  <c r="J31" i="30"/>
  <c r="J65" i="31" s="1"/>
  <c r="A31" i="30"/>
  <c r="O30" i="30"/>
  <c r="O60" i="31" s="1"/>
  <c r="N30" i="30"/>
  <c r="N60" i="31" s="1"/>
  <c r="M30" i="30"/>
  <c r="M60" i="31" s="1"/>
  <c r="L30" i="30"/>
  <c r="L60" i="31" s="1"/>
  <c r="K30" i="30"/>
  <c r="K60" i="31" s="1"/>
  <c r="J30" i="30"/>
  <c r="J60" i="31" s="1"/>
  <c r="A30" i="30"/>
  <c r="O29" i="30"/>
  <c r="O55" i="31" s="1"/>
  <c r="N29" i="30"/>
  <c r="N55" i="31" s="1"/>
  <c r="M29" i="30"/>
  <c r="M55" i="31" s="1"/>
  <c r="L29" i="30"/>
  <c r="L55" i="31" s="1"/>
  <c r="K29" i="30"/>
  <c r="K55" i="31" s="1"/>
  <c r="J29" i="30"/>
  <c r="J55" i="31" s="1"/>
  <c r="A29" i="30"/>
  <c r="O28" i="30"/>
  <c r="O50" i="31" s="1"/>
  <c r="N28" i="30"/>
  <c r="N50" i="31" s="1"/>
  <c r="M28" i="30"/>
  <c r="M50" i="31" s="1"/>
  <c r="L28" i="30"/>
  <c r="L50" i="31" s="1"/>
  <c r="K28" i="30"/>
  <c r="K50" i="31" s="1"/>
  <c r="J28" i="30"/>
  <c r="J50" i="31" s="1"/>
  <c r="A28" i="30"/>
  <c r="O27" i="30"/>
  <c r="O45" i="31" s="1"/>
  <c r="N27" i="30"/>
  <c r="N45" i="31" s="1"/>
  <c r="M27" i="30"/>
  <c r="M45" i="31" s="1"/>
  <c r="L27" i="30"/>
  <c r="L45" i="31" s="1"/>
  <c r="K27" i="30"/>
  <c r="K45" i="31" s="1"/>
  <c r="J27" i="30"/>
  <c r="J45" i="31" s="1"/>
  <c r="A27" i="30"/>
  <c r="O26" i="30"/>
  <c r="O40" i="31" s="1"/>
  <c r="N26" i="30"/>
  <c r="N40" i="31" s="1"/>
  <c r="M26" i="30"/>
  <c r="M40" i="31" s="1"/>
  <c r="L26" i="30"/>
  <c r="L40" i="31" s="1"/>
  <c r="K26" i="30"/>
  <c r="K40" i="31" s="1"/>
  <c r="J26" i="30"/>
  <c r="J40" i="31" s="1"/>
  <c r="A26" i="30"/>
  <c r="O25" i="30"/>
  <c r="O35" i="31" s="1"/>
  <c r="N25" i="30"/>
  <c r="N35" i="31" s="1"/>
  <c r="M25" i="30"/>
  <c r="M35" i="31" s="1"/>
  <c r="L25" i="30"/>
  <c r="L35" i="31" s="1"/>
  <c r="K25" i="30"/>
  <c r="K35" i="31" s="1"/>
  <c r="J25" i="30"/>
  <c r="J35" i="31" s="1"/>
  <c r="A25" i="30"/>
  <c r="O24" i="30"/>
  <c r="O30" i="31" s="1"/>
  <c r="N24" i="30"/>
  <c r="N30" i="31" s="1"/>
  <c r="M24" i="30"/>
  <c r="M30" i="31" s="1"/>
  <c r="L24" i="30"/>
  <c r="L30" i="31" s="1"/>
  <c r="K24" i="30"/>
  <c r="K30" i="31" s="1"/>
  <c r="J24" i="30"/>
  <c r="J30" i="31" s="1"/>
  <c r="A24" i="30"/>
  <c r="O23" i="30"/>
  <c r="O25" i="31" s="1"/>
  <c r="N23" i="30"/>
  <c r="N25" i="31" s="1"/>
  <c r="M23" i="30"/>
  <c r="M25" i="31" s="1"/>
  <c r="L23" i="30"/>
  <c r="L25" i="31" s="1"/>
  <c r="K23" i="30"/>
  <c r="K25" i="31" s="1"/>
  <c r="J23" i="30"/>
  <c r="J25" i="31" s="1"/>
  <c r="A23" i="30"/>
  <c r="O22" i="30"/>
  <c r="O20" i="31" s="1"/>
  <c r="N22" i="30"/>
  <c r="N20" i="31" s="1"/>
  <c r="M22" i="30"/>
  <c r="M20" i="31" s="1"/>
  <c r="L22" i="30"/>
  <c r="L20" i="31" s="1"/>
  <c r="K22" i="30"/>
  <c r="K20" i="31" s="1"/>
  <c r="J22" i="30"/>
  <c r="J20" i="31" s="1"/>
  <c r="A22" i="30"/>
  <c r="O21" i="30"/>
  <c r="O15" i="31" s="1"/>
  <c r="N21" i="30"/>
  <c r="N15" i="31" s="1"/>
  <c r="M21" i="30"/>
  <c r="M15" i="31" s="1"/>
  <c r="L21" i="30"/>
  <c r="L15" i="31" s="1"/>
  <c r="K21" i="30"/>
  <c r="K15" i="31" s="1"/>
  <c r="J21" i="30"/>
  <c r="J15" i="31" s="1"/>
  <c r="A21" i="30"/>
  <c r="P10" i="31"/>
  <c r="O20" i="30"/>
  <c r="O10" i="31" s="1"/>
  <c r="N20" i="30"/>
  <c r="N10" i="31" s="1"/>
  <c r="M20" i="30"/>
  <c r="M10" i="31" s="1"/>
  <c r="L20" i="30"/>
  <c r="L10" i="31" s="1"/>
  <c r="K20" i="30"/>
  <c r="K10" i="31" s="1"/>
  <c r="J20" i="30"/>
  <c r="J10" i="31" s="1"/>
  <c r="A20" i="30"/>
  <c r="A1" i="30"/>
  <c r="A9" i="3" s="1"/>
  <c r="K5" i="31" l="1"/>
  <c r="K18" i="32"/>
  <c r="K5" i="34"/>
  <c r="L15" i="32"/>
  <c r="L5" i="36" s="1"/>
  <c r="K5" i="33"/>
  <c r="K5" i="30"/>
  <c r="K5" i="36"/>
  <c r="F298" i="33"/>
  <c r="F698" i="33" s="1"/>
  <c r="F206" i="33"/>
  <c r="F694" i="33" s="1"/>
  <c r="F275" i="33"/>
  <c r="F697" i="33" s="1"/>
  <c r="F229" i="33"/>
  <c r="F695" i="33" s="1"/>
  <c r="F252" i="33"/>
  <c r="F696" i="33" s="1"/>
  <c r="K4" i="31"/>
  <c r="K4" i="30"/>
  <c r="K4" i="33"/>
  <c r="K4" i="34"/>
  <c r="J4" i="31"/>
  <c r="J4" i="30"/>
  <c r="J4" i="33"/>
  <c r="J4" i="34"/>
  <c r="L5" i="30"/>
  <c r="L5" i="31"/>
  <c r="L5" i="33"/>
  <c r="L5" i="34"/>
  <c r="F652" i="33"/>
  <c r="F11" i="34"/>
  <c r="J10" i="32"/>
  <c r="J34" i="32"/>
  <c r="J4" i="32"/>
  <c r="J48" i="32"/>
  <c r="J50" i="32" s="1"/>
  <c r="L43" i="32"/>
  <c r="L45" i="32" s="1"/>
  <c r="L4" i="36" s="1"/>
  <c r="L5" i="32"/>
  <c r="L18" i="32"/>
  <c r="M15" i="32"/>
  <c r="M5" i="36" s="1"/>
  <c r="K21" i="32"/>
  <c r="K4" i="32"/>
  <c r="K48" i="32"/>
  <c r="K50" i="32" s="1"/>
  <c r="F39" i="30"/>
  <c r="P35" i="31"/>
  <c r="F40" i="30"/>
  <c r="P40" i="31"/>
  <c r="F35" i="30"/>
  <c r="P15" i="31"/>
  <c r="F36" i="30"/>
  <c r="P20" i="31"/>
  <c r="F37" i="30"/>
  <c r="P25" i="31"/>
  <c r="F38" i="30"/>
  <c r="P30" i="31"/>
  <c r="F34" i="30"/>
  <c r="E90" i="31"/>
  <c r="F12" i="34" l="1"/>
  <c r="F653" i="33"/>
  <c r="F657" i="33"/>
  <c r="F16" i="34"/>
  <c r="M5" i="30"/>
  <c r="M5" i="31"/>
  <c r="M5" i="33"/>
  <c r="M5" i="34"/>
  <c r="L4" i="31"/>
  <c r="L4" i="30"/>
  <c r="L4" i="33"/>
  <c r="L4" i="34"/>
  <c r="F656" i="33"/>
  <c r="F15" i="34"/>
  <c r="F654" i="33"/>
  <c r="F13" i="34"/>
  <c r="F655" i="33"/>
  <c r="F14" i="34"/>
  <c r="E109" i="31"/>
  <c r="E91" i="31"/>
  <c r="M5" i="32"/>
  <c r="M43" i="32"/>
  <c r="M45" i="32" s="1"/>
  <c r="M4" i="36" s="1"/>
  <c r="M18" i="32"/>
  <c r="N15" i="32"/>
  <c r="N5" i="36" s="1"/>
  <c r="L21" i="32"/>
  <c r="L48" i="32"/>
  <c r="L50" i="32" s="1"/>
  <c r="L4" i="32"/>
  <c r="K34" i="32"/>
  <c r="K10" i="32"/>
  <c r="J12" i="32"/>
  <c r="J2" i="36" s="1"/>
  <c r="J26" i="32"/>
  <c r="N5" i="30" l="1"/>
  <c r="N5" i="31"/>
  <c r="N5" i="33"/>
  <c r="N5" i="34"/>
  <c r="J2" i="31"/>
  <c r="J2" i="33"/>
  <c r="J2" i="34"/>
  <c r="J2" i="30"/>
  <c r="M4" i="31"/>
  <c r="M4" i="30"/>
  <c r="M4" i="33"/>
  <c r="M4" i="34"/>
  <c r="M21" i="32"/>
  <c r="M10" i="32" s="1"/>
  <c r="L34" i="32"/>
  <c r="L10" i="32"/>
  <c r="N18" i="32"/>
  <c r="O15" i="32"/>
  <c r="O5" i="36" s="1"/>
  <c r="N5" i="32"/>
  <c r="N43" i="32"/>
  <c r="N45" i="32" s="1"/>
  <c r="N4" i="36" s="1"/>
  <c r="J27" i="32"/>
  <c r="J28" i="32" s="1"/>
  <c r="J32" i="32"/>
  <c r="J36" i="32" s="1"/>
  <c r="J2" i="32"/>
  <c r="M48" i="32"/>
  <c r="M50" i="32" s="1"/>
  <c r="M4" i="32"/>
  <c r="K26" i="32"/>
  <c r="K12" i="32"/>
  <c r="K2" i="36" s="1"/>
  <c r="N4" i="31" l="1"/>
  <c r="N4" i="33"/>
  <c r="N4" i="34"/>
  <c r="N4" i="30"/>
  <c r="K2" i="31"/>
  <c r="K2" i="33"/>
  <c r="K2" i="34"/>
  <c r="K2" i="30"/>
  <c r="O5" i="30"/>
  <c r="O5" i="31"/>
  <c r="O5" i="33"/>
  <c r="O5" i="34"/>
  <c r="N21" i="32"/>
  <c r="N34" i="32" s="1"/>
  <c r="M34" i="32"/>
  <c r="K27" i="32"/>
  <c r="K28" i="32" s="1"/>
  <c r="K2" i="32"/>
  <c r="K32" i="32"/>
  <c r="K36" i="32" s="1"/>
  <c r="K39" i="32" s="1"/>
  <c r="K40" i="32" s="1"/>
  <c r="K3" i="36" s="1"/>
  <c r="M26" i="32"/>
  <c r="M12" i="32"/>
  <c r="M2" i="36" s="1"/>
  <c r="J39" i="32"/>
  <c r="J40" i="32" s="1"/>
  <c r="J3" i="36" s="1"/>
  <c r="N48" i="32"/>
  <c r="N50" i="32" s="1"/>
  <c r="N4" i="32"/>
  <c r="O18" i="32"/>
  <c r="P15" i="32"/>
  <c r="P5" i="36" s="1"/>
  <c r="O43" i="32"/>
  <c r="O45" i="32" s="1"/>
  <c r="O4" i="36" s="1"/>
  <c r="O5" i="32"/>
  <c r="L26" i="32"/>
  <c r="L12" i="32"/>
  <c r="L2" i="36" s="1"/>
  <c r="P45" i="23"/>
  <c r="K12" i="31"/>
  <c r="K42" i="23"/>
  <c r="E13" i="24"/>
  <c r="E39" i="24" s="1"/>
  <c r="F13" i="24"/>
  <c r="F39" i="24" s="1"/>
  <c r="G13" i="24"/>
  <c r="G39" i="24" s="1"/>
  <c r="H13" i="24"/>
  <c r="H39" i="24" s="1"/>
  <c r="J13" i="24"/>
  <c r="J39" i="24" s="1"/>
  <c r="K32" i="24"/>
  <c r="K31" i="24"/>
  <c r="K30" i="24"/>
  <c r="K29" i="24"/>
  <c r="K28" i="24"/>
  <c r="K27" i="24"/>
  <c r="K26" i="24"/>
  <c r="K25" i="24"/>
  <c r="K24" i="24"/>
  <c r="K21" i="24"/>
  <c r="K20" i="24"/>
  <c r="K19" i="24"/>
  <c r="K18" i="24"/>
  <c r="K17" i="24"/>
  <c r="K16" i="24"/>
  <c r="K12" i="24"/>
  <c r="K11" i="24"/>
  <c r="K10" i="24"/>
  <c r="AA41" i="23"/>
  <c r="AB46" i="23" s="1"/>
  <c r="AA42" i="23"/>
  <c r="Z41" i="23"/>
  <c r="AA46" i="23" s="1"/>
  <c r="Z42" i="23"/>
  <c r="Y41" i="23"/>
  <c r="Z46" i="23" s="1"/>
  <c r="Y42" i="23"/>
  <c r="X41" i="23"/>
  <c r="Y46" i="23" s="1"/>
  <c r="X42" i="23"/>
  <c r="W41" i="23"/>
  <c r="X46" i="23" s="1"/>
  <c r="W42" i="23"/>
  <c r="V41" i="23"/>
  <c r="W46" i="23" s="1"/>
  <c r="V42" i="23"/>
  <c r="U41" i="23"/>
  <c r="V46" i="23" s="1"/>
  <c r="U42" i="23"/>
  <c r="T41" i="23"/>
  <c r="U46" i="23" s="1"/>
  <c r="T42" i="23"/>
  <c r="S41" i="23"/>
  <c r="T46" i="23" s="1"/>
  <c r="S42" i="23"/>
  <c r="O41" i="23"/>
  <c r="O42" i="23"/>
  <c r="N41" i="23"/>
  <c r="N42" i="23"/>
  <c r="M41" i="23"/>
  <c r="M42" i="23"/>
  <c r="L41" i="23"/>
  <c r="L42" i="23"/>
  <c r="K41" i="23"/>
  <c r="J41" i="23"/>
  <c r="J42" i="23"/>
  <c r="I41" i="23"/>
  <c r="I42" i="23"/>
  <c r="H41" i="23"/>
  <c r="H42" i="23"/>
  <c r="G41" i="23"/>
  <c r="G42" i="23"/>
  <c r="F41" i="23"/>
  <c r="F42" i="23"/>
  <c r="E41" i="23"/>
  <c r="E42" i="23"/>
  <c r="AB50" i="23"/>
  <c r="AA50" i="23"/>
  <c r="Z50" i="23"/>
  <c r="Y50" i="23"/>
  <c r="X50" i="23"/>
  <c r="W50" i="23"/>
  <c r="V50" i="23"/>
  <c r="U50" i="23"/>
  <c r="T50" i="23"/>
  <c r="O50" i="23"/>
  <c r="N50" i="23"/>
  <c r="M50" i="23"/>
  <c r="L50" i="23"/>
  <c r="K50" i="23"/>
  <c r="J50" i="23"/>
  <c r="I50" i="23"/>
  <c r="H50" i="23"/>
  <c r="G50" i="23"/>
  <c r="F50" i="23"/>
  <c r="AB48" i="23"/>
  <c r="AA48" i="23"/>
  <c r="Z48" i="23"/>
  <c r="Y48" i="23"/>
  <c r="X48" i="23"/>
  <c r="W48" i="23"/>
  <c r="V48" i="23"/>
  <c r="U48" i="23"/>
  <c r="T48" i="23"/>
  <c r="O48" i="23"/>
  <c r="N48" i="23"/>
  <c r="M48" i="23"/>
  <c r="L48" i="23"/>
  <c r="K48" i="23"/>
  <c r="J48" i="23"/>
  <c r="I48" i="23"/>
  <c r="H48" i="23"/>
  <c r="G48" i="23"/>
  <c r="F48" i="23"/>
  <c r="AB47" i="23"/>
  <c r="AA47" i="23"/>
  <c r="Z47" i="23"/>
  <c r="Y47" i="23"/>
  <c r="X47" i="23"/>
  <c r="W47" i="23"/>
  <c r="V47" i="23"/>
  <c r="U47" i="23"/>
  <c r="T47" i="23"/>
  <c r="O47" i="23"/>
  <c r="N47" i="23"/>
  <c r="M47" i="23"/>
  <c r="L47" i="23"/>
  <c r="K47" i="23"/>
  <c r="J47" i="23"/>
  <c r="I47" i="23"/>
  <c r="H47" i="23"/>
  <c r="G47" i="23"/>
  <c r="F47" i="23"/>
  <c r="AB45" i="23"/>
  <c r="AA45" i="23"/>
  <c r="Z45" i="23"/>
  <c r="Y45" i="23"/>
  <c r="X45" i="23"/>
  <c r="W45" i="23"/>
  <c r="V45" i="23"/>
  <c r="U45" i="23"/>
  <c r="T45" i="23"/>
  <c r="O45" i="23"/>
  <c r="N45" i="23"/>
  <c r="M45" i="23"/>
  <c r="L45" i="23"/>
  <c r="K45" i="23"/>
  <c r="J45" i="23"/>
  <c r="I45" i="23"/>
  <c r="H45" i="23"/>
  <c r="G45" i="23"/>
  <c r="F45" i="23"/>
  <c r="AB42" i="23"/>
  <c r="AB41" i="23"/>
  <c r="AB22" i="23"/>
  <c r="AA22" i="23"/>
  <c r="Z22" i="23"/>
  <c r="Y22" i="23"/>
  <c r="X22" i="23"/>
  <c r="W22" i="23"/>
  <c r="V22" i="23"/>
  <c r="U22" i="23"/>
  <c r="T22" i="23"/>
  <c r="S22" i="23"/>
  <c r="O22" i="23"/>
  <c r="N22" i="23"/>
  <c r="M22" i="23"/>
  <c r="L22" i="23"/>
  <c r="K22" i="23"/>
  <c r="J22" i="23"/>
  <c r="I22" i="23"/>
  <c r="H22" i="23"/>
  <c r="G22" i="23"/>
  <c r="F22" i="23"/>
  <c r="E22" i="23"/>
  <c r="O7" i="23"/>
  <c r="N7" i="23"/>
  <c r="M7" i="23"/>
  <c r="L7" i="23"/>
  <c r="K7" i="23"/>
  <c r="J7" i="23"/>
  <c r="I7" i="23"/>
  <c r="H7" i="23"/>
  <c r="G7" i="23"/>
  <c r="F7" i="23"/>
  <c r="E7" i="23"/>
  <c r="A1" i="3"/>
  <c r="A1" i="2"/>
  <c r="T49" i="23" l="1"/>
  <c r="X49" i="23"/>
  <c r="Z49" i="23"/>
  <c r="U49" i="23"/>
  <c r="Y49" i="23"/>
  <c r="Y51" i="23" s="1"/>
  <c r="V49" i="23"/>
  <c r="V51" i="23" s="1"/>
  <c r="AA49" i="23"/>
  <c r="AA51" i="23" s="1"/>
  <c r="AB49" i="23"/>
  <c r="AB51" i="23" s="1"/>
  <c r="W49" i="23"/>
  <c r="W51" i="23" s="1"/>
  <c r="K39" i="24"/>
  <c r="M2" i="30"/>
  <c r="M2" i="31"/>
  <c r="M2" i="33"/>
  <c r="M2" i="34"/>
  <c r="O4" i="31"/>
  <c r="O4" i="33"/>
  <c r="O4" i="34"/>
  <c r="O4" i="30"/>
  <c r="K3" i="32"/>
  <c r="K3" i="30"/>
  <c r="K3" i="31"/>
  <c r="K3" i="33"/>
  <c r="K3" i="34"/>
  <c r="L2" i="30"/>
  <c r="L2" i="33"/>
  <c r="L2" i="31"/>
  <c r="L2" i="34"/>
  <c r="P5" i="33"/>
  <c r="P5" i="34"/>
  <c r="P5" i="31"/>
  <c r="P5" i="30"/>
  <c r="J3" i="30"/>
  <c r="J3" i="31"/>
  <c r="J3" i="33"/>
  <c r="J3" i="34"/>
  <c r="O21" i="32"/>
  <c r="O34" i="32" s="1"/>
  <c r="N10" i="32"/>
  <c r="N12" i="32" s="1"/>
  <c r="N2" i="36" s="1"/>
  <c r="J3" i="32"/>
  <c r="O48" i="32"/>
  <c r="O50" i="32" s="1"/>
  <c r="O4" i="32"/>
  <c r="M2" i="32"/>
  <c r="M32" i="32"/>
  <c r="M36" i="32" s="1"/>
  <c r="M39" i="32" s="1"/>
  <c r="M40" i="32" s="1"/>
  <c r="M3" i="36" s="1"/>
  <c r="M27" i="32"/>
  <c r="M28" i="32" s="1"/>
  <c r="P18" i="32"/>
  <c r="Q15" i="32"/>
  <c r="Q5" i="36" s="1"/>
  <c r="P43" i="32"/>
  <c r="P45" i="32" s="1"/>
  <c r="P4" i="36" s="1"/>
  <c r="P5" i="32"/>
  <c r="L2" i="32"/>
  <c r="L27" i="32"/>
  <c r="L28" i="32" s="1"/>
  <c r="L32" i="32"/>
  <c r="L36" i="32" s="1"/>
  <c r="F43" i="30"/>
  <c r="P55" i="31"/>
  <c r="Q40" i="31"/>
  <c r="N12" i="31"/>
  <c r="J47" i="31"/>
  <c r="Q48" i="23"/>
  <c r="O12" i="31"/>
  <c r="J32" i="31"/>
  <c r="K32" i="31" s="1"/>
  <c r="L32" i="31" s="1"/>
  <c r="M32" i="31" s="1"/>
  <c r="N32" i="31" s="1"/>
  <c r="O32" i="31" s="1"/>
  <c r="P32" i="31" s="1"/>
  <c r="K71" i="31"/>
  <c r="Q47" i="23"/>
  <c r="R10" i="31"/>
  <c r="Q10" i="31"/>
  <c r="J17" i="31"/>
  <c r="K17" i="31" s="1"/>
  <c r="L17" i="31" s="1"/>
  <c r="M17" i="31" s="1"/>
  <c r="N17" i="31" s="1"/>
  <c r="O17" i="31" s="1"/>
  <c r="P17" i="31" s="1"/>
  <c r="J57" i="31"/>
  <c r="K57" i="31" s="1"/>
  <c r="L57" i="31" s="1"/>
  <c r="M57" i="31" s="1"/>
  <c r="N57" i="31" s="1"/>
  <c r="O57" i="31" s="1"/>
  <c r="Q15" i="31"/>
  <c r="J42" i="31"/>
  <c r="K42" i="31" s="1"/>
  <c r="L42" i="31" s="1"/>
  <c r="M42" i="31" s="1"/>
  <c r="N42" i="31" s="1"/>
  <c r="O42" i="31" s="1"/>
  <c r="P42" i="31" s="1"/>
  <c r="Q60" i="31"/>
  <c r="Q20" i="31"/>
  <c r="M12" i="31"/>
  <c r="J27" i="31"/>
  <c r="K27" i="31" s="1"/>
  <c r="L27" i="31" s="1"/>
  <c r="M27" i="31" s="1"/>
  <c r="N27" i="31" s="1"/>
  <c r="O27" i="31" s="1"/>
  <c r="P27" i="31" s="1"/>
  <c r="J67" i="31"/>
  <c r="Q65" i="31"/>
  <c r="Q25" i="31"/>
  <c r="J22" i="31"/>
  <c r="K22" i="31" s="1"/>
  <c r="L22" i="31" s="1"/>
  <c r="M22" i="31" s="1"/>
  <c r="N22" i="31" s="1"/>
  <c r="O22" i="31" s="1"/>
  <c r="P22" i="31" s="1"/>
  <c r="J62" i="31"/>
  <c r="K62" i="31" s="1"/>
  <c r="L62" i="31" s="1"/>
  <c r="M62" i="31" s="1"/>
  <c r="N62" i="31" s="1"/>
  <c r="O62" i="31" s="1"/>
  <c r="J12" i="31"/>
  <c r="J52" i="31"/>
  <c r="K52" i="31" s="1"/>
  <c r="L52" i="31" s="1"/>
  <c r="M52" i="31" s="1"/>
  <c r="N52" i="31" s="1"/>
  <c r="O52" i="31" s="1"/>
  <c r="R30" i="31"/>
  <c r="Q30" i="31"/>
  <c r="L12" i="31"/>
  <c r="J37" i="31"/>
  <c r="K37" i="31" s="1"/>
  <c r="L37" i="31" s="1"/>
  <c r="M37" i="31" s="1"/>
  <c r="N37" i="31" s="1"/>
  <c r="O37" i="31" s="1"/>
  <c r="P37" i="31" s="1"/>
  <c r="R35" i="31"/>
  <c r="Q35" i="31"/>
  <c r="P50" i="23"/>
  <c r="P48" i="23"/>
  <c r="P7" i="23"/>
  <c r="P42" i="23"/>
  <c r="P41" i="23"/>
  <c r="P46" i="23" s="1"/>
  <c r="J46" i="23"/>
  <c r="H49" i="23"/>
  <c r="I46" i="23"/>
  <c r="U51" i="23"/>
  <c r="F46" i="23"/>
  <c r="M46" i="23"/>
  <c r="O49" i="23"/>
  <c r="G46" i="23"/>
  <c r="K49" i="23"/>
  <c r="O46" i="23"/>
  <c r="K46" i="23"/>
  <c r="N49" i="23"/>
  <c r="H46" i="23"/>
  <c r="N46" i="23"/>
  <c r="F49" i="23"/>
  <c r="I49" i="23"/>
  <c r="Z51" i="23"/>
  <c r="L46" i="23"/>
  <c r="X51" i="23"/>
  <c r="M49" i="23"/>
  <c r="L49" i="23"/>
  <c r="P47" i="23"/>
  <c r="J49" i="23"/>
  <c r="K13" i="24"/>
  <c r="T51" i="23"/>
  <c r="G49" i="23"/>
  <c r="P22" i="23"/>
  <c r="P12" i="31"/>
  <c r="P49" i="23" l="1"/>
  <c r="P51" i="23" s="1"/>
  <c r="P4" i="31"/>
  <c r="P4" i="30"/>
  <c r="P4" i="33"/>
  <c r="P4" i="34"/>
  <c r="Q5" i="33"/>
  <c r="Q5" i="34"/>
  <c r="Q5" i="30"/>
  <c r="Q5" i="31"/>
  <c r="M3" i="32"/>
  <c r="M3" i="31"/>
  <c r="M3" i="33"/>
  <c r="M3" i="34"/>
  <c r="M3" i="30"/>
  <c r="N2" i="30"/>
  <c r="N2" i="31"/>
  <c r="N2" i="33"/>
  <c r="N2" i="34"/>
  <c r="K67" i="31"/>
  <c r="J97" i="31"/>
  <c r="Q45" i="23"/>
  <c r="N26" i="32"/>
  <c r="O10" i="32"/>
  <c r="O26" i="32" s="1"/>
  <c r="P21" i="32"/>
  <c r="P10" i="32" s="1"/>
  <c r="R45" i="23"/>
  <c r="P48" i="32"/>
  <c r="P50" i="32" s="1"/>
  <c r="P4" i="32"/>
  <c r="N2" i="32"/>
  <c r="N32" i="32"/>
  <c r="N36" i="32" s="1"/>
  <c r="N39" i="32" s="1"/>
  <c r="N40" i="32" s="1"/>
  <c r="N3" i="36" s="1"/>
  <c r="N27" i="32"/>
  <c r="L39" i="32"/>
  <c r="L40" i="32" s="1"/>
  <c r="L3" i="36" s="1"/>
  <c r="R15" i="32"/>
  <c r="R5" i="36" s="1"/>
  <c r="Q18" i="32"/>
  <c r="Q43" i="32"/>
  <c r="Q45" i="32" s="1"/>
  <c r="Q4" i="36" s="1"/>
  <c r="Q5" i="32"/>
  <c r="R50" i="23"/>
  <c r="Q37" i="31"/>
  <c r="Q76" i="31" s="1"/>
  <c r="F41" i="30"/>
  <c r="P45" i="31"/>
  <c r="F42" i="30"/>
  <c r="P50" i="31"/>
  <c r="P52" i="31" s="1"/>
  <c r="Q50" i="23"/>
  <c r="F45" i="30"/>
  <c r="P65" i="31"/>
  <c r="P67" i="31" s="1"/>
  <c r="F44" i="30"/>
  <c r="P60" i="31"/>
  <c r="P62" i="31" s="1"/>
  <c r="K47" i="31"/>
  <c r="K73" i="31"/>
  <c r="O76" i="31"/>
  <c r="K74" i="31"/>
  <c r="M71" i="31"/>
  <c r="O73" i="31"/>
  <c r="Q50" i="31"/>
  <c r="Q27" i="31"/>
  <c r="Q42" i="31"/>
  <c r="N77" i="31"/>
  <c r="J73" i="31"/>
  <c r="J74" i="31"/>
  <c r="O81" i="31"/>
  <c r="J80" i="31"/>
  <c r="P77" i="31"/>
  <c r="N76" i="31"/>
  <c r="Q45" i="31"/>
  <c r="L81" i="31"/>
  <c r="M76" i="31"/>
  <c r="J78" i="31"/>
  <c r="Q17" i="31"/>
  <c r="Q22" i="31"/>
  <c r="O72" i="31"/>
  <c r="M77" i="31"/>
  <c r="P75" i="31"/>
  <c r="J106" i="31"/>
  <c r="J82" i="31"/>
  <c r="M79" i="31"/>
  <c r="J77" i="31"/>
  <c r="K80" i="31"/>
  <c r="L75" i="31"/>
  <c r="O71" i="31"/>
  <c r="P76" i="31"/>
  <c r="N71" i="31"/>
  <c r="K77" i="31"/>
  <c r="J79" i="31"/>
  <c r="R15" i="31"/>
  <c r="M81" i="31"/>
  <c r="P73" i="31"/>
  <c r="O80" i="31"/>
  <c r="N72" i="31"/>
  <c r="J81" i="31"/>
  <c r="L77" i="31"/>
  <c r="R20" i="31"/>
  <c r="L72" i="31"/>
  <c r="O79" i="31"/>
  <c r="K75" i="31"/>
  <c r="M73" i="31"/>
  <c r="L74" i="31"/>
  <c r="J76" i="31"/>
  <c r="N80" i="31"/>
  <c r="M72" i="31"/>
  <c r="L80" i="31"/>
  <c r="K72" i="31"/>
  <c r="K79" i="31"/>
  <c r="J75" i="31"/>
  <c r="N79" i="31"/>
  <c r="O74" i="31"/>
  <c r="O77" i="31"/>
  <c r="P71" i="31"/>
  <c r="M74" i="31"/>
  <c r="L73" i="31"/>
  <c r="P74" i="31"/>
  <c r="J72" i="31"/>
  <c r="Q12" i="31"/>
  <c r="L71" i="31"/>
  <c r="P72" i="31"/>
  <c r="O75" i="31"/>
  <c r="R25" i="31"/>
  <c r="M80" i="31"/>
  <c r="N74" i="31"/>
  <c r="K81" i="31"/>
  <c r="M75" i="31"/>
  <c r="N73" i="31"/>
  <c r="R40" i="31"/>
  <c r="P57" i="31"/>
  <c r="Q22" i="23"/>
  <c r="Q55" i="31"/>
  <c r="K76" i="31"/>
  <c r="L79" i="31"/>
  <c r="J71" i="31"/>
  <c r="L76" i="31"/>
  <c r="N75" i="31"/>
  <c r="N81" i="31"/>
  <c r="M51" i="23"/>
  <c r="F51" i="23"/>
  <c r="G51" i="23"/>
  <c r="L51" i="23"/>
  <c r="H51" i="23"/>
  <c r="J51" i="23"/>
  <c r="I51" i="23"/>
  <c r="K51" i="23"/>
  <c r="N51" i="23"/>
  <c r="O51" i="23"/>
  <c r="Q7" i="23"/>
  <c r="Q41" i="23"/>
  <c r="Q42" i="23"/>
  <c r="R37" i="31" l="1"/>
  <c r="S37" i="31" s="1"/>
  <c r="N3" i="32"/>
  <c r="N3" i="30"/>
  <c r="N3" i="33"/>
  <c r="N3" i="31"/>
  <c r="N3" i="34"/>
  <c r="Q4" i="31"/>
  <c r="Q4" i="30"/>
  <c r="Q4" i="33"/>
  <c r="Q4" i="34"/>
  <c r="R5" i="30"/>
  <c r="R5" i="31"/>
  <c r="R5" i="33"/>
  <c r="R5" i="34"/>
  <c r="L3" i="31"/>
  <c r="L3" i="33"/>
  <c r="L3" i="34"/>
  <c r="L3" i="30"/>
  <c r="K82" i="31"/>
  <c r="K106" i="31"/>
  <c r="Q67" i="31"/>
  <c r="Q97" i="31" s="1"/>
  <c r="P97" i="31"/>
  <c r="L67" i="31"/>
  <c r="K97" i="31"/>
  <c r="P34" i="32"/>
  <c r="N28" i="32"/>
  <c r="O12" i="32"/>
  <c r="O2" i="36" s="1"/>
  <c r="S45" i="23"/>
  <c r="Q21" i="32"/>
  <c r="Q10" i="32" s="1"/>
  <c r="S50" i="23"/>
  <c r="R65" i="31"/>
  <c r="S48" i="23"/>
  <c r="L3" i="32"/>
  <c r="P12" i="32"/>
  <c r="P2" i="36" s="1"/>
  <c r="P26" i="32"/>
  <c r="Q48" i="32"/>
  <c r="Q50" i="32" s="1"/>
  <c r="Q4" i="32"/>
  <c r="S15" i="32"/>
  <c r="S5" i="36" s="1"/>
  <c r="R43" i="32"/>
  <c r="R45" i="32" s="1"/>
  <c r="R4" i="36" s="1"/>
  <c r="R5" i="32"/>
  <c r="R18" i="32"/>
  <c r="L47" i="31"/>
  <c r="K78" i="31"/>
  <c r="Q73" i="31"/>
  <c r="R50" i="31"/>
  <c r="P79" i="31"/>
  <c r="Q62" i="31"/>
  <c r="Q77" i="31"/>
  <c r="R47" i="23"/>
  <c r="Q52" i="31"/>
  <c r="R60" i="31"/>
  <c r="Q71" i="31"/>
  <c r="R22" i="31"/>
  <c r="R12" i="31"/>
  <c r="R55" i="31"/>
  <c r="J83" i="31"/>
  <c r="J98" i="31" s="1"/>
  <c r="R42" i="31"/>
  <c r="R27" i="31"/>
  <c r="P82" i="31"/>
  <c r="P106" i="31"/>
  <c r="R17" i="31"/>
  <c r="Q57" i="31"/>
  <c r="Q72" i="31"/>
  <c r="Q74" i="31"/>
  <c r="Q32" i="31"/>
  <c r="R32" i="31" s="1"/>
  <c r="P80" i="31"/>
  <c r="P81" i="31"/>
  <c r="R45" i="31"/>
  <c r="R48" i="23"/>
  <c r="R42" i="23"/>
  <c r="S49" i="23" s="1"/>
  <c r="Q49" i="23"/>
  <c r="R22" i="23"/>
  <c r="R7" i="23"/>
  <c r="R41" i="23"/>
  <c r="S46" i="23" s="1"/>
  <c r="Q46" i="23"/>
  <c r="S47" i="23"/>
  <c r="R76" i="31" l="1"/>
  <c r="R67" i="31"/>
  <c r="R97" i="31" s="1"/>
  <c r="R4" i="31"/>
  <c r="R4" i="30"/>
  <c r="R4" i="33"/>
  <c r="R4" i="34"/>
  <c r="S5" i="30"/>
  <c r="S5" i="31"/>
  <c r="S5" i="33"/>
  <c r="S5" i="34"/>
  <c r="P2" i="30"/>
  <c r="P2" i="31"/>
  <c r="P2" i="33"/>
  <c r="P2" i="34"/>
  <c r="O2" i="32"/>
  <c r="O2" i="30"/>
  <c r="O2" i="31"/>
  <c r="O2" i="33"/>
  <c r="O2" i="34"/>
  <c r="K83" i="31"/>
  <c r="K98" i="31" s="1"/>
  <c r="Q82" i="31"/>
  <c r="Q106" i="31"/>
  <c r="M67" i="31"/>
  <c r="L97" i="31"/>
  <c r="L106" i="31"/>
  <c r="L82" i="31"/>
  <c r="O27" i="32"/>
  <c r="O28" i="32" s="1"/>
  <c r="O32" i="32"/>
  <c r="O36" i="32" s="1"/>
  <c r="O39" i="32" s="1"/>
  <c r="O40" i="32" s="1"/>
  <c r="O3" i="36" s="1"/>
  <c r="Q34" i="32"/>
  <c r="R21" i="32"/>
  <c r="R34" i="32" s="1"/>
  <c r="Q12" i="32"/>
  <c r="Q2" i="36" s="1"/>
  <c r="Q26" i="32"/>
  <c r="P32" i="32"/>
  <c r="P36" i="32" s="1"/>
  <c r="P39" i="32" s="1"/>
  <c r="P40" i="32" s="1"/>
  <c r="P3" i="36" s="1"/>
  <c r="P27" i="32"/>
  <c r="P28" i="32" s="1"/>
  <c r="P2" i="32"/>
  <c r="R4" i="32"/>
  <c r="R48" i="32"/>
  <c r="R50" i="32" s="1"/>
  <c r="S43" i="32"/>
  <c r="S45" i="32" s="1"/>
  <c r="S4" i="36" s="1"/>
  <c r="T15" i="32"/>
  <c r="T5" i="36" s="1"/>
  <c r="S5" i="32"/>
  <c r="S18" i="32"/>
  <c r="M47" i="31"/>
  <c r="L78" i="31"/>
  <c r="S76" i="31"/>
  <c r="T37" i="31"/>
  <c r="R77" i="31"/>
  <c r="S42" i="31"/>
  <c r="R57" i="31"/>
  <c r="Q81" i="31"/>
  <c r="Q75" i="31"/>
  <c r="R71" i="31"/>
  <c r="S12" i="31"/>
  <c r="S17" i="31"/>
  <c r="R72" i="31"/>
  <c r="R62" i="31"/>
  <c r="R52" i="31"/>
  <c r="J89" i="31"/>
  <c r="J107" i="31"/>
  <c r="Q80" i="31"/>
  <c r="S32" i="31"/>
  <c r="R75" i="31"/>
  <c r="R73" i="31"/>
  <c r="S22" i="31"/>
  <c r="Q79" i="31"/>
  <c r="R74" i="31"/>
  <c r="S27" i="31"/>
  <c r="R49" i="23"/>
  <c r="S51" i="23"/>
  <c r="R46" i="23"/>
  <c r="Q51" i="23"/>
  <c r="R82" i="31" l="1"/>
  <c r="R106" i="31"/>
  <c r="S67" i="31"/>
  <c r="S97" i="31" s="1"/>
  <c r="P3" i="32"/>
  <c r="P3" i="30"/>
  <c r="P3" i="31"/>
  <c r="P3" i="33"/>
  <c r="P3" i="34"/>
  <c r="T5" i="30"/>
  <c r="T5" i="31"/>
  <c r="T5" i="33"/>
  <c r="T5" i="34"/>
  <c r="Q2" i="30"/>
  <c r="Q2" i="31"/>
  <c r="Q2" i="33"/>
  <c r="Q2" i="34"/>
  <c r="S4" i="31"/>
  <c r="S4" i="30"/>
  <c r="S4" i="33"/>
  <c r="S4" i="34"/>
  <c r="O3" i="30"/>
  <c r="O3" i="31"/>
  <c r="O3" i="33"/>
  <c r="O3" i="34"/>
  <c r="K89" i="31"/>
  <c r="K107" i="31"/>
  <c r="L83" i="31"/>
  <c r="L98" i="31" s="1"/>
  <c r="N67" i="31"/>
  <c r="M97" i="31"/>
  <c r="M82" i="31"/>
  <c r="M106" i="31"/>
  <c r="R10" i="32"/>
  <c r="R26" i="32" s="1"/>
  <c r="S21" i="32"/>
  <c r="S34" i="32" s="1"/>
  <c r="S4" i="32"/>
  <c r="S48" i="32"/>
  <c r="S50" i="32" s="1"/>
  <c r="T43" i="32"/>
  <c r="T45" i="32" s="1"/>
  <c r="T4" i="36" s="1"/>
  <c r="T5" i="32"/>
  <c r="T18" i="32"/>
  <c r="U15" i="32"/>
  <c r="U5" i="36" s="1"/>
  <c r="O3" i="32"/>
  <c r="Q32" i="32"/>
  <c r="Q36" i="32" s="1"/>
  <c r="Q39" i="32" s="1"/>
  <c r="Q40" i="32" s="1"/>
  <c r="Q3" i="36" s="1"/>
  <c r="Q27" i="32"/>
  <c r="Q28" i="32" s="1"/>
  <c r="Q2" i="32"/>
  <c r="N47" i="31"/>
  <c r="M78" i="31"/>
  <c r="S75" i="31"/>
  <c r="T32" i="31"/>
  <c r="R80" i="31"/>
  <c r="S57" i="31"/>
  <c r="R81" i="31"/>
  <c r="S62" i="31"/>
  <c r="T12" i="31"/>
  <c r="S71" i="31"/>
  <c r="T42" i="31"/>
  <c r="S77" i="31"/>
  <c r="T22" i="31"/>
  <c r="S73" i="31"/>
  <c r="T27" i="31"/>
  <c r="S74" i="31"/>
  <c r="R79" i="31"/>
  <c r="S52" i="31"/>
  <c r="T17" i="31"/>
  <c r="S72" i="31"/>
  <c r="T76" i="31"/>
  <c r="U37" i="31"/>
  <c r="R51" i="23"/>
  <c r="T67" i="31" l="1"/>
  <c r="T97" i="31" s="1"/>
  <c r="S82" i="31"/>
  <c r="S106" i="31"/>
  <c r="R12" i="32"/>
  <c r="T4" i="31"/>
  <c r="T4" i="30"/>
  <c r="T4" i="33"/>
  <c r="T4" i="34"/>
  <c r="U5" i="30"/>
  <c r="U5" i="31"/>
  <c r="U5" i="33"/>
  <c r="U5" i="34"/>
  <c r="Q3" i="32"/>
  <c r="Q3" i="30"/>
  <c r="Q3" i="31"/>
  <c r="Q3" i="33"/>
  <c r="Q3" i="34"/>
  <c r="M83" i="31"/>
  <c r="M98" i="31" s="1"/>
  <c r="L107" i="31"/>
  <c r="L89" i="31"/>
  <c r="O67" i="31"/>
  <c r="N97" i="31"/>
  <c r="N82" i="31"/>
  <c r="N106" i="31"/>
  <c r="T21" i="32"/>
  <c r="T34" i="32" s="1"/>
  <c r="S10" i="32"/>
  <c r="S26" i="32" s="1"/>
  <c r="U5" i="32"/>
  <c r="U43" i="32"/>
  <c r="U45" i="32" s="1"/>
  <c r="U4" i="36" s="1"/>
  <c r="U18" i="32"/>
  <c r="V15" i="32"/>
  <c r="V5" i="36" s="1"/>
  <c r="T4" i="32"/>
  <c r="T48" i="32"/>
  <c r="T50" i="32" s="1"/>
  <c r="O47" i="31"/>
  <c r="N78" i="31"/>
  <c r="T77" i="31"/>
  <c r="U42" i="31"/>
  <c r="T73" i="31"/>
  <c r="U22" i="31"/>
  <c r="U76" i="31"/>
  <c r="V37" i="31"/>
  <c r="S81" i="31"/>
  <c r="T62" i="31"/>
  <c r="T52" i="31"/>
  <c r="S79" i="31"/>
  <c r="U32" i="31"/>
  <c r="T75" i="31"/>
  <c r="T71" i="31"/>
  <c r="U12" i="31"/>
  <c r="S80" i="31"/>
  <c r="T57" i="31"/>
  <c r="T74" i="31"/>
  <c r="U27" i="31"/>
  <c r="T72" i="31"/>
  <c r="U17" i="31"/>
  <c r="R2" i="30" l="1"/>
  <c r="R2" i="36"/>
  <c r="U67" i="31"/>
  <c r="U97" i="31" s="1"/>
  <c r="T106" i="31"/>
  <c r="T82" i="31"/>
  <c r="R2" i="34"/>
  <c r="R32" i="32"/>
  <c r="R36" i="32" s="1"/>
  <c r="R39" i="32" s="1"/>
  <c r="R40" i="32" s="1"/>
  <c r="R2" i="31"/>
  <c r="R27" i="32"/>
  <c r="R28" i="32" s="1"/>
  <c r="R2" i="32"/>
  <c r="R2" i="33"/>
  <c r="V5" i="30"/>
  <c r="V5" i="31"/>
  <c r="V5" i="33"/>
  <c r="V5" i="34"/>
  <c r="U4" i="31"/>
  <c r="U4" i="30"/>
  <c r="U4" i="33"/>
  <c r="U4" i="34"/>
  <c r="M107" i="31"/>
  <c r="M89" i="31"/>
  <c r="N83" i="31"/>
  <c r="N98" i="31" s="1"/>
  <c r="O97" i="31"/>
  <c r="O106" i="31"/>
  <c r="O82" i="31"/>
  <c r="S12" i="32"/>
  <c r="S2" i="36" s="1"/>
  <c r="T10" i="32"/>
  <c r="T26" i="32" s="1"/>
  <c r="U21" i="32"/>
  <c r="U10" i="32" s="1"/>
  <c r="V5" i="32"/>
  <c r="V18" i="32"/>
  <c r="W15" i="32"/>
  <c r="W5" i="36" s="1"/>
  <c r="V43" i="32"/>
  <c r="V45" i="32" s="1"/>
  <c r="V4" i="36" s="1"/>
  <c r="U48" i="32"/>
  <c r="U50" i="32" s="1"/>
  <c r="U4" i="32"/>
  <c r="O78" i="31"/>
  <c r="P47" i="31"/>
  <c r="U74" i="31"/>
  <c r="V27" i="31"/>
  <c r="T79" i="31"/>
  <c r="U52" i="31"/>
  <c r="U62" i="31"/>
  <c r="T81" i="31"/>
  <c r="V12" i="31"/>
  <c r="U71" i="31"/>
  <c r="U72" i="31"/>
  <c r="V17" i="31"/>
  <c r="V76" i="31"/>
  <c r="W37" i="31"/>
  <c r="T80" i="31"/>
  <c r="U57" i="31"/>
  <c r="U75" i="31"/>
  <c r="V32" i="31"/>
  <c r="U77" i="31"/>
  <c r="V42" i="31"/>
  <c r="U73" i="31"/>
  <c r="V22" i="31"/>
  <c r="R3" i="33" l="1"/>
  <c r="R3" i="36"/>
  <c r="U106" i="31"/>
  <c r="U82" i="31"/>
  <c r="V67" i="31"/>
  <c r="V97" i="31" s="1"/>
  <c r="R3" i="34"/>
  <c r="R3" i="30"/>
  <c r="R3" i="31"/>
  <c r="R3" i="32"/>
  <c r="V4" i="31"/>
  <c r="V4" i="33"/>
  <c r="V4" i="34"/>
  <c r="V4" i="30"/>
  <c r="W5" i="30"/>
  <c r="W5" i="31"/>
  <c r="W5" i="33"/>
  <c r="W5" i="34"/>
  <c r="S32" i="32"/>
  <c r="S36" i="32" s="1"/>
  <c r="S39" i="32" s="1"/>
  <c r="S40" i="32" s="1"/>
  <c r="S3" i="36" s="1"/>
  <c r="S2" i="31"/>
  <c r="S2" i="33"/>
  <c r="S2" i="34"/>
  <c r="S2" i="30"/>
  <c r="N107" i="31"/>
  <c r="N89" i="31"/>
  <c r="O83" i="31"/>
  <c r="O98" i="31" s="1"/>
  <c r="S2" i="32"/>
  <c r="S27" i="32"/>
  <c r="S28" i="32" s="1"/>
  <c r="V21" i="32"/>
  <c r="V34" i="32" s="1"/>
  <c r="T12" i="32"/>
  <c r="T2" i="36" s="1"/>
  <c r="U34" i="32"/>
  <c r="W18" i="32"/>
  <c r="W43" i="32"/>
  <c r="W45" i="32" s="1"/>
  <c r="W4" i="36" s="1"/>
  <c r="W5" i="32"/>
  <c r="U26" i="32"/>
  <c r="U12" i="32"/>
  <c r="U2" i="36" s="1"/>
  <c r="V48" i="32"/>
  <c r="V50" i="32" s="1"/>
  <c r="V4" i="32"/>
  <c r="Q47" i="31"/>
  <c r="P78" i="31"/>
  <c r="P83" i="31" s="1"/>
  <c r="P98" i="31" s="1"/>
  <c r="V75" i="31"/>
  <c r="W32" i="31"/>
  <c r="V71" i="31"/>
  <c r="W12" i="31"/>
  <c r="V74" i="31"/>
  <c r="W27" i="31"/>
  <c r="U80" i="31"/>
  <c r="V57" i="31"/>
  <c r="V72" i="31"/>
  <c r="W17" i="31"/>
  <c r="W42" i="31"/>
  <c r="V77" i="31"/>
  <c r="U79" i="31"/>
  <c r="V52" i="31"/>
  <c r="V73" i="31"/>
  <c r="W22" i="31"/>
  <c r="U81" i="31"/>
  <c r="V62" i="31"/>
  <c r="W76" i="31"/>
  <c r="W67" i="31" l="1"/>
  <c r="W97" i="31" s="1"/>
  <c r="V106" i="31"/>
  <c r="V82" i="31"/>
  <c r="W4" i="31"/>
  <c r="W4" i="33"/>
  <c r="W4" i="34"/>
  <c r="W4" i="30"/>
  <c r="T2" i="32"/>
  <c r="T2" i="30"/>
  <c r="T2" i="31"/>
  <c r="T2" i="34"/>
  <c r="T2" i="33"/>
  <c r="U2" i="30"/>
  <c r="U2" i="31"/>
  <c r="U2" i="33"/>
  <c r="U2" i="34"/>
  <c r="S3" i="32"/>
  <c r="S3" i="30"/>
  <c r="S3" i="31"/>
  <c r="S3" i="33"/>
  <c r="S3" i="34"/>
  <c r="O107" i="31"/>
  <c r="O89" i="31"/>
  <c r="F100" i="31"/>
  <c r="F99" i="31"/>
  <c r="V10" i="32"/>
  <c r="V26" i="32" s="1"/>
  <c r="W21" i="32"/>
  <c r="W34" i="32" s="1"/>
  <c r="T32" i="32"/>
  <c r="T36" i="32" s="1"/>
  <c r="T39" i="32" s="1"/>
  <c r="T40" i="32" s="1"/>
  <c r="T3" i="36" s="1"/>
  <c r="T27" i="32"/>
  <c r="T28" i="32" s="1"/>
  <c r="U2" i="32"/>
  <c r="U32" i="32"/>
  <c r="U36" i="32" s="1"/>
  <c r="U39" i="32" s="1"/>
  <c r="U40" i="32" s="1"/>
  <c r="U3" i="36" s="1"/>
  <c r="U27" i="32"/>
  <c r="U28" i="32" s="1"/>
  <c r="W48" i="32"/>
  <c r="W50" i="32" s="1"/>
  <c r="W4" i="32"/>
  <c r="P107" i="31"/>
  <c r="P89" i="31"/>
  <c r="Q78" i="31"/>
  <c r="Q83" i="31" s="1"/>
  <c r="Q98" i="31" s="1"/>
  <c r="R47" i="31"/>
  <c r="W72" i="31"/>
  <c r="F108" i="31"/>
  <c r="W71" i="31"/>
  <c r="W74" i="31"/>
  <c r="W57" i="31"/>
  <c r="V80" i="31"/>
  <c r="V79" i="31"/>
  <c r="W52" i="31"/>
  <c r="W75" i="31"/>
  <c r="F90" i="31"/>
  <c r="W77" i="31"/>
  <c r="V81" i="31"/>
  <c r="W62" i="31"/>
  <c r="W73" i="31"/>
  <c r="W106" i="31" l="1"/>
  <c r="W82" i="31"/>
  <c r="U3" i="32"/>
  <c r="U3" i="31"/>
  <c r="U3" i="33"/>
  <c r="U3" i="34"/>
  <c r="U3" i="30"/>
  <c r="T3" i="32"/>
  <c r="T3" i="31"/>
  <c r="T3" i="33"/>
  <c r="T3" i="34"/>
  <c r="T3" i="30"/>
  <c r="F101" i="31"/>
  <c r="F109" i="31"/>
  <c r="F110" i="31" s="1"/>
  <c r="F678" i="33" s="1"/>
  <c r="V12" i="32"/>
  <c r="V2" i="36" s="1"/>
  <c r="W10" i="32"/>
  <c r="W26" i="32" s="1"/>
  <c r="F91" i="31"/>
  <c r="F92" i="31" s="1"/>
  <c r="F699" i="33" s="1"/>
  <c r="H50" i="32"/>
  <c r="Q89" i="31"/>
  <c r="Q107" i="31"/>
  <c r="S47" i="31"/>
  <c r="R78" i="31"/>
  <c r="R83" i="31" s="1"/>
  <c r="R98" i="31" s="1"/>
  <c r="W79" i="31"/>
  <c r="W80" i="31"/>
  <c r="W81" i="31"/>
  <c r="V27" i="32" l="1"/>
  <c r="V28" i="32" s="1"/>
  <c r="V2" i="30"/>
  <c r="V2" i="31"/>
  <c r="V2" i="33"/>
  <c r="V2" i="34"/>
  <c r="F659" i="33"/>
  <c r="F662" i="33" s="1"/>
  <c r="F301" i="33"/>
  <c r="V32" i="32"/>
  <c r="V36" i="32" s="1"/>
  <c r="V39" i="32" s="1"/>
  <c r="V40" i="32" s="1"/>
  <c r="V3" i="36" s="1"/>
  <c r="V2" i="32"/>
  <c r="W12" i="32"/>
  <c r="W2" i="36" s="1"/>
  <c r="R89" i="31"/>
  <c r="R107" i="31"/>
  <c r="S78" i="31"/>
  <c r="S83" i="31" s="1"/>
  <c r="S98" i="31" s="1"/>
  <c r="T47" i="31"/>
  <c r="F663" i="33" l="1"/>
  <c r="F20" i="34" s="1"/>
  <c r="F19" i="34"/>
  <c r="F664" i="33"/>
  <c r="F667" i="33"/>
  <c r="F666" i="33"/>
  <c r="F665" i="33"/>
  <c r="F22" i="34" s="1"/>
  <c r="F451" i="33"/>
  <c r="F613" i="33" s="1"/>
  <c r="F439" i="33"/>
  <c r="F542" i="33" s="1"/>
  <c r="F374" i="33"/>
  <c r="F534" i="33" s="1"/>
  <c r="F337" i="33"/>
  <c r="F330" i="33"/>
  <c r="F307" i="33"/>
  <c r="F459" i="33" s="1"/>
  <c r="F449" i="33"/>
  <c r="F585" i="33" s="1"/>
  <c r="F440" i="33"/>
  <c r="F556" i="33" s="1"/>
  <c r="F441" i="33"/>
  <c r="F570" i="33" s="1"/>
  <c r="F450" i="33"/>
  <c r="F599" i="33" s="1"/>
  <c r="F443" i="33"/>
  <c r="F598" i="33" s="1"/>
  <c r="F447" i="33"/>
  <c r="F557" i="33" s="1"/>
  <c r="F442" i="33"/>
  <c r="F584" i="33" s="1"/>
  <c r="F446" i="33"/>
  <c r="F543" i="33" s="1"/>
  <c r="F444" i="33"/>
  <c r="F612" i="33" s="1"/>
  <c r="F448" i="33"/>
  <c r="F571" i="33" s="1"/>
  <c r="F385" i="33"/>
  <c r="F591" i="33" s="1"/>
  <c r="F428" i="33"/>
  <c r="F610" i="33" s="1"/>
  <c r="F386" i="33"/>
  <c r="F605" i="33" s="1"/>
  <c r="F407" i="33"/>
  <c r="F525" i="33" s="1"/>
  <c r="F435" i="33"/>
  <c r="F611" i="33" s="1"/>
  <c r="F393" i="33"/>
  <c r="F606" i="33" s="1"/>
  <c r="F400" i="33"/>
  <c r="F607" i="33" s="1"/>
  <c r="F370" i="33"/>
  <c r="F527" i="33" s="1"/>
  <c r="F379" i="33"/>
  <c r="F604" i="33" s="1"/>
  <c r="F356" i="33"/>
  <c r="F524" i="33" s="1"/>
  <c r="F363" i="33"/>
  <c r="F526" i="33" s="1"/>
  <c r="F342" i="33"/>
  <c r="F522" i="33" s="1"/>
  <c r="F349" i="33"/>
  <c r="F523" i="33" s="1"/>
  <c r="F326" i="33"/>
  <c r="F603" i="33" s="1"/>
  <c r="F335" i="33"/>
  <c r="F521" i="33" s="1"/>
  <c r="F312" i="33"/>
  <c r="F519" i="33" s="1"/>
  <c r="F319" i="33"/>
  <c r="F520" i="33" s="1"/>
  <c r="F391" i="33"/>
  <c r="F578" i="33" s="1"/>
  <c r="V3" i="32"/>
  <c r="V3" i="30"/>
  <c r="V3" i="31"/>
  <c r="V3" i="34"/>
  <c r="V3" i="33"/>
  <c r="W2" i="32"/>
  <c r="W2" i="30"/>
  <c r="W2" i="31"/>
  <c r="W2" i="33"/>
  <c r="W2" i="34"/>
  <c r="F21" i="34"/>
  <c r="F434" i="33"/>
  <c r="W27" i="32"/>
  <c r="W28" i="32" s="1"/>
  <c r="H28" i="32" s="1"/>
  <c r="W32" i="32"/>
  <c r="W36" i="32" s="1"/>
  <c r="W39" i="32" s="1"/>
  <c r="W40" i="32" s="1"/>
  <c r="W3" i="36" s="1"/>
  <c r="F433" i="33"/>
  <c r="F583" i="33" s="1"/>
  <c r="F399" i="33"/>
  <c r="F377" i="33"/>
  <c r="F576" i="33" s="1"/>
  <c r="F353" i="33"/>
  <c r="F331" i="33"/>
  <c r="F317" i="33"/>
  <c r="F403" i="33"/>
  <c r="F477" i="33" s="1"/>
  <c r="F381" i="33"/>
  <c r="F535" i="33" s="1"/>
  <c r="F367" i="33"/>
  <c r="F321" i="33"/>
  <c r="F315" i="33"/>
  <c r="F376" i="33"/>
  <c r="F562" i="33" s="1"/>
  <c r="F362" i="33"/>
  <c r="F348" i="33"/>
  <c r="F431" i="33"/>
  <c r="F555" i="33" s="1"/>
  <c r="F341" i="33"/>
  <c r="F351" i="33"/>
  <c r="F339" i="33"/>
  <c r="F344" i="33"/>
  <c r="F396" i="33"/>
  <c r="F551" i="33" s="1"/>
  <c r="F383" i="33"/>
  <c r="F563" i="33" s="1"/>
  <c r="F360" i="33"/>
  <c r="F368" i="33"/>
  <c r="F358" i="33"/>
  <c r="F366" i="33"/>
  <c r="F354" i="33"/>
  <c r="F359" i="33"/>
  <c r="F323" i="33"/>
  <c r="F561" i="33" s="1"/>
  <c r="F406" i="33"/>
  <c r="F365" i="33"/>
  <c r="F402" i="33"/>
  <c r="F465" i="33" s="1"/>
  <c r="F382" i="33"/>
  <c r="F549" i="33" s="1"/>
  <c r="F375" i="33"/>
  <c r="F548" i="33" s="1"/>
  <c r="F369" i="33"/>
  <c r="F388" i="33"/>
  <c r="F536" i="33" s="1"/>
  <c r="F340" i="33"/>
  <c r="F430" i="33"/>
  <c r="F541" i="33" s="1"/>
  <c r="F338" i="33"/>
  <c r="F405" i="33"/>
  <c r="F501" i="33" s="1"/>
  <c r="F390" i="33"/>
  <c r="F564" i="33" s="1"/>
  <c r="F378" i="33"/>
  <c r="F419" i="33"/>
  <c r="F581" i="33" s="1"/>
  <c r="F355" i="33"/>
  <c r="F384" i="33"/>
  <c r="F577" i="33" s="1"/>
  <c r="F397" i="33"/>
  <c r="F565" i="33" s="1"/>
  <c r="F418" i="33"/>
  <c r="F567" i="33" s="1"/>
  <c r="F395" i="33"/>
  <c r="F537" i="33" s="1"/>
  <c r="F416" i="33"/>
  <c r="F539" i="33" s="1"/>
  <c r="F318" i="33"/>
  <c r="F404" i="33"/>
  <c r="F489" i="33" s="1"/>
  <c r="F316" i="33"/>
  <c r="F389" i="33"/>
  <c r="F550" i="33" s="1"/>
  <c r="F427" i="33"/>
  <c r="F410" i="33"/>
  <c r="F552" i="33" s="1"/>
  <c r="F332" i="33"/>
  <c r="F417" i="33"/>
  <c r="F553" i="33" s="1"/>
  <c r="F392" i="33"/>
  <c r="F314" i="33"/>
  <c r="F460" i="33" s="1"/>
  <c r="F334" i="33"/>
  <c r="F432" i="33"/>
  <c r="F569" i="33" s="1"/>
  <c r="F352" i="33"/>
  <c r="F325" i="33"/>
  <c r="F345" i="33"/>
  <c r="F409" i="33"/>
  <c r="F538" i="33" s="1"/>
  <c r="F324" i="33"/>
  <c r="F575" i="33" s="1"/>
  <c r="F346" i="33"/>
  <c r="F322" i="33"/>
  <c r="F547" i="33" s="1"/>
  <c r="F308" i="33"/>
  <c r="F309" i="33"/>
  <c r="F310" i="33"/>
  <c r="F311" i="33"/>
  <c r="U47" i="31"/>
  <c r="T78" i="31"/>
  <c r="T83" i="31" s="1"/>
  <c r="T98" i="31" s="1"/>
  <c r="S107" i="31"/>
  <c r="S89" i="31"/>
  <c r="F23" i="34" l="1"/>
  <c r="F24" i="34"/>
  <c r="F586" i="33"/>
  <c r="F614" i="33"/>
  <c r="F572" i="33"/>
  <c r="F558" i="33"/>
  <c r="F596" i="33"/>
  <c r="F597" i="33"/>
  <c r="F592" i="33"/>
  <c r="F590" i="33"/>
  <c r="F593" i="33"/>
  <c r="F589" i="33"/>
  <c r="F528" i="33"/>
  <c r="F513" i="33"/>
  <c r="W3" i="30"/>
  <c r="W3" i="31"/>
  <c r="W3" i="33"/>
  <c r="W3" i="34"/>
  <c r="F533" i="33"/>
  <c r="F544" i="33" s="1"/>
  <c r="H36" i="32"/>
  <c r="H39" i="32" s="1"/>
  <c r="F461" i="33"/>
  <c r="F472" i="33"/>
  <c r="F485" i="33"/>
  <c r="F479" i="33"/>
  <c r="F464" i="33"/>
  <c r="F491" i="33"/>
  <c r="F471" i="33"/>
  <c r="F475" i="33"/>
  <c r="F515" i="33"/>
  <c r="F486" i="33"/>
  <c r="F476" i="33"/>
  <c r="F466" i="33"/>
  <c r="F510" i="33"/>
  <c r="F500" i="33"/>
  <c r="F474" i="33"/>
  <c r="F503" i="33"/>
  <c r="F483" i="33"/>
  <c r="F508" i="33"/>
  <c r="F478" i="33"/>
  <c r="F509" i="33"/>
  <c r="F467" i="33"/>
  <c r="F490" i="33"/>
  <c r="F511" i="33"/>
  <c r="F496" i="33"/>
  <c r="F507" i="33"/>
  <c r="F487" i="33"/>
  <c r="F484" i="33"/>
  <c r="F462" i="33"/>
  <c r="F514" i="33"/>
  <c r="F473" i="33"/>
  <c r="F495" i="33"/>
  <c r="F512" i="33"/>
  <c r="F498" i="33"/>
  <c r="F488" i="33"/>
  <c r="F463" i="33"/>
  <c r="W3" i="32"/>
  <c r="H40" i="32"/>
  <c r="T89" i="31"/>
  <c r="T107" i="31"/>
  <c r="V47" i="31"/>
  <c r="U78" i="31"/>
  <c r="U83" i="31" s="1"/>
  <c r="U98" i="31" s="1"/>
  <c r="F468" i="33" l="1"/>
  <c r="F46" i="34" s="1"/>
  <c r="K40" i="24"/>
  <c r="F600" i="33"/>
  <c r="F54" i="34"/>
  <c r="F645" i="33"/>
  <c r="F59" i="34"/>
  <c r="F644" i="33"/>
  <c r="F51" i="34"/>
  <c r="F625" i="33"/>
  <c r="F55" i="34"/>
  <c r="F630" i="33"/>
  <c r="F56" i="34"/>
  <c r="F635" i="33"/>
  <c r="F57" i="34"/>
  <c r="F504" i="33"/>
  <c r="F516" i="33"/>
  <c r="F492" i="33"/>
  <c r="F480" i="33"/>
  <c r="U107" i="31"/>
  <c r="U89" i="31"/>
  <c r="W47" i="31"/>
  <c r="V78" i="31"/>
  <c r="V83" i="31" s="1"/>
  <c r="V98" i="31" s="1"/>
  <c r="F620" i="33" l="1"/>
  <c r="F646" i="33"/>
  <c r="F640" i="33"/>
  <c r="F58" i="34"/>
  <c r="F634" i="33"/>
  <c r="F636" i="33" s="1"/>
  <c r="F49" i="34"/>
  <c r="F624" i="33"/>
  <c r="F626" i="33" s="1"/>
  <c r="F701" i="33" s="1"/>
  <c r="F707" i="33" s="1"/>
  <c r="F11" i="36" s="1"/>
  <c r="F47" i="34"/>
  <c r="F619" i="33"/>
  <c r="F621" i="33" s="1"/>
  <c r="F700" i="33" s="1"/>
  <c r="F706" i="33" s="1"/>
  <c r="F10" i="36" s="1"/>
  <c r="F629" i="33"/>
  <c r="F631" i="33" s="1"/>
  <c r="F48" i="34"/>
  <c r="F639" i="33"/>
  <c r="F50" i="34"/>
  <c r="V89" i="31"/>
  <c r="V107" i="31"/>
  <c r="W78" i="31"/>
  <c r="W83" i="31" s="1"/>
  <c r="W98" i="31" s="1"/>
  <c r="F29" i="34" l="1"/>
  <c r="F702" i="33"/>
  <c r="F708" i="33" s="1"/>
  <c r="F12" i="36" s="1"/>
  <c r="F674" i="33"/>
  <c r="F703" i="33"/>
  <c r="F709" i="33" s="1"/>
  <c r="F13" i="36" s="1"/>
  <c r="F32" i="34"/>
  <c r="F705" i="33"/>
  <c r="F711" i="33" s="1"/>
  <c r="F15" i="36" s="1"/>
  <c r="F28" i="34"/>
  <c r="F676" i="33"/>
  <c r="F641" i="33"/>
  <c r="F704" i="33" s="1"/>
  <c r="F710" i="33" s="1"/>
  <c r="F14" i="36" s="1"/>
  <c r="F673" i="33"/>
  <c r="F672" i="33"/>
  <c r="F30" i="34"/>
  <c r="F671" i="33"/>
  <c r="F27" i="34"/>
  <c r="W107" i="31"/>
  <c r="W89" i="31"/>
  <c r="F19" i="36" l="1"/>
  <c r="F2" i="33" s="1"/>
  <c r="F686" i="33"/>
  <c r="F681" i="33"/>
  <c r="F682" i="33"/>
  <c r="F684" i="33"/>
  <c r="F683" i="33"/>
  <c r="F31" i="34"/>
  <c r="F675" i="33"/>
  <c r="F2" i="31" l="1"/>
  <c r="F2" i="34"/>
  <c r="F2" i="36"/>
  <c r="F2" i="32"/>
  <c r="F38" i="34"/>
  <c r="F35" i="34"/>
  <c r="F36" i="34"/>
  <c r="F37" i="34"/>
  <c r="F40" i="34"/>
  <c r="K43" i="24"/>
  <c r="F685" i="33"/>
  <c r="F39" i="34" l="1"/>
  <c r="K44" i="24" s="1"/>
</calcChain>
</file>

<file path=xl/sharedStrings.xml><?xml version="1.0" encoding="utf-8"?>
<sst xmlns="http://schemas.openxmlformats.org/spreadsheetml/2006/main" count="1222" uniqueCount="674">
  <si>
    <t>PR24 RCV adjustments feeder model</t>
  </si>
  <si>
    <t>Version number:</t>
  </si>
  <si>
    <t>File name:</t>
  </si>
  <si>
    <t>Date:</t>
  </si>
  <si>
    <t>For enquiries please contact:</t>
  </si>
  <si>
    <t>PR24@ofwat.gov.uk</t>
  </si>
  <si>
    <t>Instructions:</t>
  </si>
  <si>
    <t>Cell / Row / Column colour</t>
  </si>
  <si>
    <t>Font</t>
  </si>
  <si>
    <t>Fill</t>
  </si>
  <si>
    <t>Font colour</t>
  </si>
  <si>
    <t>Ofwat second blue text (no shade)</t>
  </si>
  <si>
    <t>Imported from another sheet/section</t>
  </si>
  <si>
    <t>Calibri 10 pt – Ofwat second blue 100%</t>
  </si>
  <si>
    <t>n/a</t>
  </si>
  <si>
    <t>(R=0, G=113, B=206)</t>
  </si>
  <si>
    <t>Ofwat red text (no shade)</t>
  </si>
  <si>
    <t>Exported to another sheet/section *</t>
  </si>
  <si>
    <t>Calibri 10 pt – Ofwat red 100%</t>
  </si>
  <si>
    <t>(R=214, G=0, B=55)</t>
  </si>
  <si>
    <t>Black text (no shade)</t>
  </si>
  <si>
    <t>Neither imported nor exported</t>
  </si>
  <si>
    <t>Calibri 10 pt – black</t>
  </si>
  <si>
    <t>* Except from input sheets (sheets with 'Inp' prefix)</t>
  </si>
  <si>
    <t>* Except to track sheet</t>
  </si>
  <si>
    <t>Ofwat dark green (no shade)</t>
  </si>
  <si>
    <t>Documentation</t>
  </si>
  <si>
    <t>Calibri 10 pt – Ofwat dark green 100%</t>
  </si>
  <si>
    <t>(R=0, G=105, B=56)</t>
  </si>
  <si>
    <t>Font and shade combinations</t>
  </si>
  <si>
    <t>Black text + light yellow shade</t>
  </si>
  <si>
    <t>Inputs</t>
  </si>
  <si>
    <t>Ofwat yellow 50%</t>
  </si>
  <si>
    <t>(R=255, G=219, B=142)</t>
  </si>
  <si>
    <t>Black text + light grey shade on ENTIRE row</t>
  </si>
  <si>
    <t xml:space="preserve">Within-worksheet counter-flow </t>
  </si>
  <si>
    <t>Ofwat grey 33%</t>
  </si>
  <si>
    <t>(R=204, G=204, B=206)</t>
  </si>
  <si>
    <t>Ofwat second blue text + light grey shade</t>
  </si>
  <si>
    <t xml:space="preserve">Between-worksheet counter-flow </t>
  </si>
  <si>
    <t>Light blue</t>
  </si>
  <si>
    <t>Stored/dead/hard coded outputs</t>
  </si>
  <si>
    <t>Ofwat light blue 100%</t>
  </si>
  <si>
    <t>(R=185, G=217, B=236)</t>
  </si>
  <si>
    <t>White text (Franklin Gothic Demi) + Ofwat purple shade</t>
  </si>
  <si>
    <t>Warning text</t>
  </si>
  <si>
    <t>Calibri 10 pt – white</t>
  </si>
  <si>
    <t>Ofwat purple 100%</t>
  </si>
  <si>
    <t>(R=148, G=54, B=141)</t>
  </si>
  <si>
    <t>Conditional formatting for error checks*</t>
  </si>
  <si>
    <t>Ofwat green 100%</t>
  </si>
  <si>
    <t>(R=98, G=167, B=15)</t>
  </si>
  <si>
    <t>* returns green when value is zero. For all other values it returns red</t>
  </si>
  <si>
    <t>Other</t>
  </si>
  <si>
    <t>Empty cell with light grey shade</t>
  </si>
  <si>
    <t>Empty cells being referenced/used</t>
  </si>
  <si>
    <t>Entire row/column with blue text + Ofwat light blue shade</t>
  </si>
  <si>
    <t>Section separator</t>
  </si>
  <si>
    <t>Calibri 10 pt – second blue 100%</t>
  </si>
  <si>
    <t>Ofwat light blue 50%</t>
  </si>
  <si>
    <t>(R-0, G=113, B=206)</t>
  </si>
  <si>
    <t>(R=220, G=236, B=245)</t>
  </si>
  <si>
    <t>Checks and administration</t>
  </si>
  <si>
    <t>Lemon shade</t>
  </si>
  <si>
    <t>Values or logic to be reviewed/discussed</t>
  </si>
  <si>
    <t>Ofwat lemon</t>
  </si>
  <si>
    <t>(R = 226, G = 231, B = 104)</t>
  </si>
  <si>
    <t>Worksheet tab colour coding</t>
  </si>
  <si>
    <t>Ofwat yellow – 50%</t>
  </si>
  <si>
    <t>Input sheets</t>
  </si>
  <si>
    <t>(R = 255, G = 219, B = 142)</t>
  </si>
  <si>
    <t>Ofwat grey – 33%</t>
  </si>
  <si>
    <t>Documentation and calculation cheets</t>
  </si>
  <si>
    <t>(R = 204, G = 204, B = 206)</t>
  </si>
  <si>
    <t>Second blue – 66%</t>
  </si>
  <si>
    <t>Cached results sheets</t>
  </si>
  <si>
    <t>Second blue 66%</t>
  </si>
  <si>
    <t>(R = 87, G = 161, B = 223)</t>
  </si>
  <si>
    <t>Ofwat purple – 66%</t>
  </si>
  <si>
    <t>Quality control</t>
  </si>
  <si>
    <t>Ofwat purple 66%</t>
  </si>
  <si>
    <t>(R = 185, G = 123, B = 180)</t>
  </si>
  <si>
    <t>Ofwat yellow – 100%</t>
  </si>
  <si>
    <t>Temporary</t>
  </si>
  <si>
    <t>Ofwat yellow 100%</t>
  </si>
  <si>
    <t>(R = 255, G = 184, B = 29)</t>
  </si>
  <si>
    <t>Ofwat green – 66%</t>
  </si>
  <si>
    <t>Outputs</t>
  </si>
  <si>
    <t>Ofwat green 66%</t>
  </si>
  <si>
    <t>(R = 152, G = 197, B = 97)</t>
  </si>
  <si>
    <t>END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</si>
  <si>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</si>
  <si>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</si>
  <si>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</si>
  <si>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</si>
  <si>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</si>
  <si>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</si>
  <si>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</si>
  <si>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Contract year (year ending March)</t>
  </si>
  <si>
    <t>Table.Line</t>
  </si>
  <si>
    <t>Item code</t>
  </si>
  <si>
    <t>Model column counter</t>
  </si>
  <si>
    <t>Constant</t>
  </si>
  <si>
    <t>Unit</t>
  </si>
  <si>
    <t>Total</t>
  </si>
  <si>
    <t>OTHER INPUTS</t>
  </si>
  <si>
    <t>Start date</t>
  </si>
  <si>
    <t>date</t>
  </si>
  <si>
    <t>Financial year end month</t>
  </si>
  <si>
    <t>Months per period (Primary)</t>
  </si>
  <si>
    <t>Months</t>
  </si>
  <si>
    <t>Forecast start date</t>
  </si>
  <si>
    <t>End of AMP period flag date</t>
  </si>
  <si>
    <t>INDEXATION</t>
  </si>
  <si>
    <t>CPI(H)</t>
  </si>
  <si>
    <t>Year on year % change - CPI(H): Financial year average indices year on year %</t>
  </si>
  <si>
    <t>%</t>
  </si>
  <si>
    <t>Consumer price index (including housing costs) - Consumer Price Index (with housing) for April</t>
  </si>
  <si>
    <t>index</t>
  </si>
  <si>
    <t>Consumer price index (including housing costs) - Consumer Price Index (with housing) for May</t>
  </si>
  <si>
    <t>Consumer price index (including housing costs) - Consumer Price Index (with housing) for June</t>
  </si>
  <si>
    <t>Consumer price index (including housing costs) - Consumer Price Index (with housing) for July</t>
  </si>
  <si>
    <t>Consumer price index (including housing costs) - Consumer Price Index (with housing) for August</t>
  </si>
  <si>
    <t>Consumer price index (including housing costs) - Consumer Price Index (with housing) for September</t>
  </si>
  <si>
    <t>Consumer price index (including housing costs) - Consumer Price Index (with housing) for October</t>
  </si>
  <si>
    <t>Consumer price index (including housing costs) - Consumer Price Index (with housing) for November</t>
  </si>
  <si>
    <t>Consumer price index (including housing costs) - Consumer Price Index (with housing) for December</t>
  </si>
  <si>
    <t>Consumer price index (including housing costs) - Consumer Price Index (with housing) for January</t>
  </si>
  <si>
    <t>Consumer price index (including housing costs) - Consumer Price Index (with housing) for February</t>
  </si>
  <si>
    <t>Consumer price index (including housing costs) - Consumer Price Index (with housing) for March</t>
  </si>
  <si>
    <t>CPI(H) 2022-23</t>
  </si>
  <si>
    <t>CPI(H) - 2022-23 - April</t>
  </si>
  <si>
    <t>CPI(H) - 2022-23 - May</t>
  </si>
  <si>
    <t>CPI(H) - 2022-23 - June</t>
  </si>
  <si>
    <t>CPI(H) - 2022-23 - July</t>
  </si>
  <si>
    <t>CPI(H) - 2022-23 - August</t>
  </si>
  <si>
    <t>CPI(H) - 2022-23 - September</t>
  </si>
  <si>
    <t>CPI(H) - 2022-23 - October</t>
  </si>
  <si>
    <t>CPI(H) - 2022-23 - November</t>
  </si>
  <si>
    <t>CPI(H) - 2022-23 - December</t>
  </si>
  <si>
    <t>CPI(H) - 2022-23 - January</t>
  </si>
  <si>
    <t>CPI(H) - 2022-23 - February</t>
  </si>
  <si>
    <t>CPI(H) - 2022-23 - March</t>
  </si>
  <si>
    <t>REFERENCE YEARS - INFLATION</t>
  </si>
  <si>
    <t>Year reference for FYA base price 1 (FYA year ending March)</t>
  </si>
  <si>
    <t>Year #</t>
  </si>
  <si>
    <t>Year reference for FYA base price 2 (FYA year ending March)</t>
  </si>
  <si>
    <t>Year reference for FYA base price 3 (FYA year ending March)</t>
  </si>
  <si>
    <t>Year reference for FYE base price 1 (FYE year ending March)</t>
  </si>
  <si>
    <t>Year reference for FYE base price 2 (FYE year ending March)</t>
  </si>
  <si>
    <t>Year reference for FYE end price</t>
  </si>
  <si>
    <t>RCV ADJUSTMENTS</t>
  </si>
  <si>
    <t>Pre 2020 RCV - Closing RCV at 31 March 2025 in 2017-18 FYA RPI prices (from PR19 FD as updated by the CMA redetermination and IDoKs) - RPI inflated RCV (WR)</t>
  </si>
  <si>
    <t>£m</t>
  </si>
  <si>
    <t>Pre 2020 RCV - Closing RCV at 31 March 2025 in 2017-18 FYA RPI prices (from PR19 FD as updated by the CMA redetermination and IDoKs) - RPI inflated RCV (WN)</t>
  </si>
  <si>
    <t>Pre 2020 RCV - Closing RCV at 31 March 2025 in 2017-18 FYA RPI prices (from PR19 FD as updated by the CMA redetermination and IDoKs) - RPI inflated RCV (WWN)</t>
  </si>
  <si>
    <t>Pre 2020 RCV - Closing RCV at 31 March 2025 in 2017-18 FYA RPI prices (from PR19 FD as updated by the CMA redetermination and IDoKs) - RPI inflated RCV (BR)</t>
  </si>
  <si>
    <t>Pre 2020 RCV - Closing RCV at 31 March 2025 in 2017-18 FYA RPI prices (from PR19 FD as updated by the CMA redetermination and IDoKs) - RPI inflated RCV (ADDN1)</t>
  </si>
  <si>
    <t>Pre 2020 RCV - Closing RCV at 31 March 2025 in 2017-18 FYA RPI prices (from PR19 FD as updated by the CMA redetermination and IDoKs) - RPI inflated RCV (ADDN2)</t>
  </si>
  <si>
    <t>Pre 2020 RCV - Closing RCV at 31 March 2025 in 2017-18 FYA prices (from PR19 FD as updated by the CMA redetermination and IDoKs) - CPI inflated RCV (WR)</t>
  </si>
  <si>
    <t>Pre 2020 RCV - Closing RCV at 31 March 2025 in 2017-18 FYA prices (from PR19 FD as updated by the CMA redetermination and IDoKs) - CPI inflated RCV (WN)</t>
  </si>
  <si>
    <t>Pre 2020 RCV - Closing RCV at 31 March 2025 in 2017-18 FYA prices (from PR19 FD as updated by the CMA redetermination and IDoKs) - CPI inflated RCV (WWN)</t>
  </si>
  <si>
    <t>Pre 2020 RCV - Closing RCV at 31 March 2025 in 2017-18 FYA prices (from PR19 FD as updated by the CMA redetermination and IDoKs) - CPI inflated RCV (BR)</t>
  </si>
  <si>
    <t>Pre 2020 RCV - Closing RCV at 31 March 2025 in 2017-18 FYA prices (from PR19 FD as updated by the CMA redetermination and IDoKs) - CPI inflated RCV (ADDN1)</t>
  </si>
  <si>
    <t>Pre 2020 RCV - Closing RCV at 31 March 2025 in 2017-18 FYA prices (from PR19 FD as updated by the CMA redetermination and IDoKs) - CPI inflated RCV (ADDN2)</t>
  </si>
  <si>
    <t>2020-25 RCV - Closing RCV at 31 March 2025 in 2017-18 FYA prices (from PR19 FD as updated by the CMA redetermination and IDoKs) - Post 2020 investment RCV (WR)</t>
  </si>
  <si>
    <t>2020-25 RCV - Closing RCV at 31 March 2025 in 2017-18 FYA prices (from PR19 FD as updated by the CMA redetermination and IDoKs) - Post 2020 investment RCV (WN)</t>
  </si>
  <si>
    <t>2020-25 RCV - Closing RCV at 31 March 2025 in 2017-18 FYA prices (from PR19 FD as updated by the CMA redetermination and IDoKs) - Post 2020 investment RCV (WWN)</t>
  </si>
  <si>
    <t>2020-25 RCV - Closing RCV at 31 March 2025 in 2017-18 FYA prices (from PR19 FD as updated by the CMA redetermination and IDoKs) - Post 2020 investment RCV (BR)</t>
  </si>
  <si>
    <t>2020-25 RCV - Closing RCV at 31 March 2025 in 2017-18 FYA prices (from PR19 FD as updated by the CMA redetermination and IDoKs) - Post 2020 investment RCV (ADDN1)</t>
  </si>
  <si>
    <t>2020-25 RCV - Closing RCV at 31 March 2025 in 2017-18 FYA prices (from PR19 FD as updated by the CMA redetermination and IDoKs) - Post 2020 investment RCV (ADDN2)</t>
  </si>
  <si>
    <t>PR14 BYR ODI RCV adjustment in 2017-18 FYA (CPIH deflated) prices (WR)</t>
  </si>
  <si>
    <t>PR14 BYR ODI RCV adjustment in 2017-18 FYA (CPIH deflated) prices (WN)</t>
  </si>
  <si>
    <t>PR14 BYR ODI RCV adjustment in 2017-18 FYA (CPIH deflated) prices (WWN)</t>
  </si>
  <si>
    <t>PR14 BYR ODI RCV adjustment in 2017-18 FYA (CPIH deflated) prices (BR)</t>
  </si>
  <si>
    <t>PR14 BYR ODI RCV adjustment in 2017-18 FYA (CPIH deflated) prices (ADDN1)</t>
  </si>
  <si>
    <t>PR14 BYR ODI RCV adjustment in 2017-18 FYA (CPIH deflated) prices (ADDN2)</t>
  </si>
  <si>
    <t>PR14 BYR Totex menu RCV adjustment in 2017-18 FYA (CPIH deflated) prices (WR)</t>
  </si>
  <si>
    <t>PR14 BYR Totex menu RCV adjustment in 2017-18 FYA (CPIH deflated) prices (WN)</t>
  </si>
  <si>
    <t>PR14 BYR Totex menu RCV adjustment in 2017-18 FYA (CPIH deflated) prices (WWN)</t>
  </si>
  <si>
    <t>PR14 BYR Totex menu RCV adjustment in 2017-18 FYA (CPIH deflated) prices (BR)</t>
  </si>
  <si>
    <t>PR14 BYR Totex menu RCV adjustment in 2017-18 FYA (CPIH deflated) prices (ADDN1)</t>
  </si>
  <si>
    <t>PR14 BYR Totex menu RCV adjustment in 2017-18 FYA (CPIH deflated) prices (ADDN2)</t>
  </si>
  <si>
    <t>PR14 BYR Land sales RCV adjustment in 2017-18 FYA (CPIH deflated) prices (WR)</t>
  </si>
  <si>
    <t>PR14 BYR Land sales RCV adjustment in 2017-18 FYA (CPIH deflated) prices (WN)</t>
  </si>
  <si>
    <t>PR14 BYR Land sales RCV adjustment in 2017-18 FYA (CPIH deflated) prices (WWN)</t>
  </si>
  <si>
    <t>PR14 BYR Land sales RCV adjustment in 2017-18 FYA (CPIH deflated) prices (BR)</t>
  </si>
  <si>
    <t>PR14 BYR Land sales RCV adjustment in 2017-18 FYA (CPIH deflated) prices (ADDN1)</t>
  </si>
  <si>
    <t>PR14 BYR Land sales RCV adjustment in 2017-18 FYA (CPIH deflated) prices (ADDN2)</t>
  </si>
  <si>
    <t>PR14 BYR RPI-CPIH wedge RCV adjustment in 2017-18 FYA (CPIH deflated) prices (WR)</t>
  </si>
  <si>
    <t>PR14 BYR RPI-CPIH wedge RCV adjustment in 2017-18 FYA (CPIH deflated) prices (WN)</t>
  </si>
  <si>
    <t>PR14 BYR RPI-CPIH wedge RCV adjustment in 2017-18 FYA (CPIH deflated) prices (WWN)</t>
  </si>
  <si>
    <t>PR14 BYR RPI-CPIH wedge RCV adjustment in 2017-18 FYA (CPIH deflated) prices (BR)</t>
  </si>
  <si>
    <t>PR14 BYR RPI-CPIH wedge RCV adjustment in 2017-18 FYA (CPIH deflated) prices (ADDN1)</t>
  </si>
  <si>
    <t>PR14 BYR RPI-CPIH wedge RCV adjustment in 2017-18 FYA (CPIH deflated) prices (ADDN2)</t>
  </si>
  <si>
    <t>PR14 BYR Other RCV adjustment in 2017-18 FYA (CPIH deflated) prices (WR)</t>
  </si>
  <si>
    <t>PR14 BYR Other RCV adjustment in 2017-18 FYA (CPIH deflated) prices (WN)</t>
  </si>
  <si>
    <t>PR14 BYR Other RCV adjustment in 2017-18 FYA (CPIH deflated) prices (WWN)</t>
  </si>
  <si>
    <t>PR14 BYR Other RCV adjustment in 2017-18 FYA (CPIH deflated) prices (BR)</t>
  </si>
  <si>
    <t>PR14 BYR Other RCV adjustment in 2017-18 FYA (CPIH deflated) prices (ADDN1)</t>
  </si>
  <si>
    <t>PR14 BYR Other RCV adjustment in 2017-18 FYA (CPIH deflated) prices (ADDN2)</t>
  </si>
  <si>
    <t>PR14 IFRS16 RCV adjustment in 2017-18 FYA (CPIH deflated) prices (WR)</t>
  </si>
  <si>
    <t>PR14 IFRS16 RCV adjustment in 2017-18 FYA (CPIH deflated) prices (WN)</t>
  </si>
  <si>
    <t>PR14 IFRS16 RCV adjustment in 2017-18 FYA (CPIH deflated) prices (WWN)</t>
  </si>
  <si>
    <t>PR14 IFRS16 RCV adjustment in 2017-18 FYA (CPIH deflated) prices (BR)</t>
  </si>
  <si>
    <t>PR14 IFRS16 RCV adjustment in 2017-18 FYA (CPIH deflated) prices (ADDN1)</t>
  </si>
  <si>
    <t>PR14 IFRS16 RCV adjustment in 2017-18 FYA (CPIH deflated) prices (ADDN2)</t>
  </si>
  <si>
    <t>PR19 ODI RCV adjustment in 2017-18 FYA (CPIH deflated) prices (WR)</t>
  </si>
  <si>
    <t>PR19 ODI RCV adjustment in 2017-18 FYA (CPIH deflated) prices (WN)</t>
  </si>
  <si>
    <t>PR19 ODI RCV adjustment in 2017-18 FYA (CPIH deflated) prices (WWN)</t>
  </si>
  <si>
    <t>PR19 ODI RCV adjustment in 2017-18 FYA (CPIH deflated) prices (BR)</t>
  </si>
  <si>
    <t>PR19 ODI RCV adjustment in 2017-18 FYA (CPIH deflated) prices (ADDN1)</t>
  </si>
  <si>
    <t>PR19 ODI RCV adjustment in 2017-18 FYA (CPIH deflated) prices (ADDN2)</t>
  </si>
  <si>
    <t>PR19 WINEP / NEP RCV adjustment in 2017-18 FYA (CPIH deflated) prices (WR)</t>
  </si>
  <si>
    <t>PR19 WINEP / NEP RCV adjustment in 2017-18 FYA (CPIH deflated) prices (WN)</t>
  </si>
  <si>
    <t>PR19 WINEP / NEP RCV adjustment in 2017-18 FYA (CPIH deflated) prices (WWN)</t>
  </si>
  <si>
    <t>PR19 WINEP / NEP RCV adjustment in 2017-18 FYA (CPIH deflated) prices (BR)</t>
  </si>
  <si>
    <t>PR19 WINEP / NEP RCV adjustment in 2017-18 FYA (CPIH deflated) prices (ADDN1)</t>
  </si>
  <si>
    <t>PR19 WINEP / NEP RCV adjustment in 2017-18 FYA (CPIH deflated) prices (ADDN2)</t>
  </si>
  <si>
    <t>PR19 Costs reconciliation RCV adjustment in 2017-18 FYA (CPIH deflated) prices (WR)</t>
  </si>
  <si>
    <t>PR19 Costs reconciliation RCV adjustment in 2017-18 FYA (CPIH deflated) prices (WN)</t>
  </si>
  <si>
    <t>PR19 Costs reconciliation RCV adjustment in 2017-18 FYA (CPIH deflated) prices (WWN)</t>
  </si>
  <si>
    <t>PR19 Costs reconciliation RCV adjustment in 2017-18 FYA (CPIH deflated) prices (BR)</t>
  </si>
  <si>
    <t>PR19 Costs reconciliation RCV adjustment in 2017-18 FYA (CPIH deflated) prices (ADDN1)</t>
  </si>
  <si>
    <t>PR19 Costs reconciliation RCV adjustment in 2017-18 FYA (CPIH deflated) prices (ADDN2)</t>
  </si>
  <si>
    <t>PR19 Land sales RCV adjustment in 2017-18 FYA (CPIH deflated) prices (WR)</t>
  </si>
  <si>
    <t>PR19 Land sales RCV adjustment in 2017-18 FYA (CPIH deflated) prices (WN)</t>
  </si>
  <si>
    <t>PR19 Land sales RCV adjustment in 2017-18 FYA (CPIH deflated) prices (WWN)</t>
  </si>
  <si>
    <t>PR19 Land sales RCV adjustment in 2017-18 FYA (CPIH deflated) prices (BR)</t>
  </si>
  <si>
    <t>PR19 Land sales RCV adjustment in 2017-18 FYA (CPIH deflated) prices (ADDN1)</t>
  </si>
  <si>
    <t>PR19 Land sales RCV adjustment in 2017-18 FYA (CPIH deflated) prices (ADDN2)</t>
  </si>
  <si>
    <t>PR19 RPI-CPIH wedge RCV adjustment in 2017-18 FYA (CPIH deflated) prices (WR)</t>
  </si>
  <si>
    <t>PR19 RPI-CPIH wedge RCV adjustment in 2017-18 FYA (CPIH deflated) prices (WN)</t>
  </si>
  <si>
    <t>PR19 RPI-CPIH wedge RCV adjustment in 2017-18 FYA (CPIH deflated) prices (WWN)</t>
  </si>
  <si>
    <t>PR19 RPI-CPIH wedge RCV adjustment in 2017-18 FYA (CPIH deflated) prices (BR)</t>
  </si>
  <si>
    <t>PR19 RPI-CPIH wedge RCV adjustment in 2017-18 FYA (CPIH deflated) prices (ADDN1)</t>
  </si>
  <si>
    <t>PR19 RPI-CPIH wedge RCV adjustment in 2017-18 FYA (CPIH deflated) prices (ADDN2)</t>
  </si>
  <si>
    <t>PR19 Strategic regional water resources RCV adjustment in 2017-18 FYA (CPIH deflated) prices (WR)</t>
  </si>
  <si>
    <t>PR19 Strategic regional water resources RCV adjustment in 2017-18 FYA (CPIH deflated) prices (WN)</t>
  </si>
  <si>
    <t>PR19 Strategic regional water resources RCV adjustment in 2017-18 FYA (CPIH deflated) prices (WWN)</t>
  </si>
  <si>
    <t>PR19 Strategic regional water resources RCV adjustment in 2017-18 FYA (CPIH deflated) prices (BR)</t>
  </si>
  <si>
    <t>PR19 Strategic regional water resources RCV adjustment in 2017-18 FYA (CPIH deflated) prices (ADDN1)</t>
  </si>
  <si>
    <t>PR19 Strategic regional water resources RCV adjustment in 2017-18 FYA (CPIH deflated) prices (ADDN2)</t>
  </si>
  <si>
    <t>PR19 Green recovery RCV adjustment in 2017-18 FYA (CPIH deflated) prices (WR)</t>
  </si>
  <si>
    <t>PR19 Green recovery RCV adjustment in 2017-18 FYA (CPIH deflated) prices (WN)</t>
  </si>
  <si>
    <t>PR19 Green recovery RCV adjustment in 2017-18 FYA (CPIH deflated) prices (WWN)</t>
  </si>
  <si>
    <t>PR19 Green recovery RCV adjustment in 2017-18 FYA (CPIH deflated) prices (BR)</t>
  </si>
  <si>
    <t>PR19 Green recovery RCV adjustment in 2017-18 FYA (CPIH deflated) prices (ADDN1)</t>
  </si>
  <si>
    <t>PR19 Green recovery RCV adjustment in 2017-18 FYA (CPIH deflated) prices (ADDN2)</t>
  </si>
  <si>
    <t>PR19 Havant Thicket activities RCV adjustment in 2017-18 FYA (CPIH deflated) prices (WR)</t>
  </si>
  <si>
    <t>PR19 Havant Thicket activities RCV adjustment in 2017-18 FYA (CPIH deflated) prices (WN)</t>
  </si>
  <si>
    <t>PR19 Havant Thicket activities RCV adjustment in 2017-18 FYA (CPIH deflated) prices (WWN)</t>
  </si>
  <si>
    <t>PR19 Havant Thicket activities RCV adjustment in 2017-18 FYA (CPIH deflated) prices (BR)</t>
  </si>
  <si>
    <t>PR19 Havant Thicket activities RCV adjustment in 2017-18 FYA (CPIH deflated) prices (ADDN1)</t>
  </si>
  <si>
    <t>PR19 Havant Thicket activities RCV adjustment in 2017-18 FYA (CPIH deflated) prices (ADDN2)</t>
  </si>
  <si>
    <t>Other RCV adjustments in 2017-18 FYA (CPIH deflated) prices (WR)</t>
  </si>
  <si>
    <t>Other RCV adjustments in 2017-18 FYA (CPIH deflated) prices (WN)</t>
  </si>
  <si>
    <t>Other RCV adjustments in 2017-18 FYA (CPIH deflated) prices (WWN)</t>
  </si>
  <si>
    <t>Other RCV adjustments in 2017-18 FYA (CPIH deflated) prices (BR)</t>
  </si>
  <si>
    <t>Other RCV adjustments in 2017-18 FYA (CPIH deflated) prices (ADDN1)</t>
  </si>
  <si>
    <t>Other RCV adjustments in 2017-18 FYA (CPIH deflated) prices (ADDN2)</t>
  </si>
  <si>
    <t>PR24 Transitional expenditure programme RCV adjustment in 2017-18 FYA (CPIH deflated) prices (WR)</t>
  </si>
  <si>
    <t>PR24 Transitional expenditure programme RCV adjustment in 2017-18 FYA (CPIH deflated) prices (WN)</t>
  </si>
  <si>
    <t>PR24 Transitional expenditure programme RCV adjustment in 2017-18 FYA (CPIH deflated) prices (WWN)</t>
  </si>
  <si>
    <t>PR24 Transitional expenditure programme RCV adjustment in 2017-18 FYA (CPIH deflated) prices (BR)</t>
  </si>
  <si>
    <t>PR24 Transitional expenditure programme RCV adjustment in 2017-18 FYA (CPIH deflated) prices (ADDN1)</t>
  </si>
  <si>
    <t>PR24 Transitional expenditure programme RCV adjustment in 2017-18 FYA (CPIH deflated) prices (ADDN2)</t>
  </si>
  <si>
    <t>PR24 Defra accelerated programme RCV adjustment in 2017-18 FYA (CPIH deflated) prices (WR)</t>
  </si>
  <si>
    <t>PR24 Defra accelerated programme RCV adjustment in 2017-18 FYA (CPIH deflated) prices (WN)</t>
  </si>
  <si>
    <t>PR24 Defra accelerated programme RCV adjustment in 2017-18 FYA (CPIH deflated) prices (WWN)</t>
  </si>
  <si>
    <t>PR24 Defra accelerated programme RCV adjustment in 2017-18 FYA (CPIH deflated) prices (BR)</t>
  </si>
  <si>
    <t>PR24 Defra accelerated programme RCV adjustment in 2017-18 FYA (CPIH deflated) prices (ADDN1)</t>
  </si>
  <si>
    <t>PR24 Defra accelerated programme RCV adjustment in 2017-18 FYA (CPIH deflated) prices (ADDN2)</t>
  </si>
  <si>
    <t>Headers</t>
  </si>
  <si>
    <t>Model period end</t>
  </si>
  <si>
    <t>Period number</t>
  </si>
  <si>
    <t>Counter</t>
  </si>
  <si>
    <t>Model period start</t>
  </si>
  <si>
    <t>Forecast start period flag</t>
  </si>
  <si>
    <t>flag</t>
  </si>
  <si>
    <t>AMP period flag</t>
  </si>
  <si>
    <t>label</t>
  </si>
  <si>
    <t>Contract year (year ending March) label</t>
  </si>
  <si>
    <t>RPI label</t>
  </si>
  <si>
    <t>RPI flag</t>
  </si>
  <si>
    <t>CPIH Monthly Index</t>
  </si>
  <si>
    <t>CPI(H): April - index</t>
  </si>
  <si>
    <t>CPI(H): May - index</t>
  </si>
  <si>
    <t>CPI(H): June - index</t>
  </si>
  <si>
    <t>CPI(H): July - index</t>
  </si>
  <si>
    <t>CPI(H): August - index</t>
  </si>
  <si>
    <t>CPI(H): September- index</t>
  </si>
  <si>
    <t>CPI(H): October - index</t>
  </si>
  <si>
    <t>CPI(H): November - index</t>
  </si>
  <si>
    <t>CPI(H): December - index</t>
  </si>
  <si>
    <t>CPI(H): January - index</t>
  </si>
  <si>
    <t>CPI(H): February - index</t>
  </si>
  <si>
    <t>CPI(H): March - index</t>
  </si>
  <si>
    <t>CPIH Index Calculations</t>
  </si>
  <si>
    <t>CPI(H): Financial year average - index</t>
  </si>
  <si>
    <t>CPIH INFLATORS</t>
  </si>
  <si>
    <t>Inflate from 2017-18 FYA to 2022-23 FYA</t>
  </si>
  <si>
    <t>CPI(H): Inflate from 2017-18 FYA to 2022-23 FYA</t>
  </si>
  <si>
    <t>factor</t>
  </si>
  <si>
    <t>Inflate from 2017-18 FYA to 2017-18 FYE</t>
  </si>
  <si>
    <t xml:space="preserve">CPI(H): Inflate from 2017-18 FYA to 2017-18 FYE </t>
  </si>
  <si>
    <t>Inflate from 2022-23 FYA to 2022-23 FYE</t>
  </si>
  <si>
    <t xml:space="preserve">CPI(H): Inflate from 2022-23 FYA to 2022-23 FYE </t>
  </si>
  <si>
    <t>ADJUST RECONCILIATION ADJUSTMENTS TO PR24 BASE YEAR (2022-23) FYA PRICES</t>
  </si>
  <si>
    <t>Values in 2017-18 FYA prices</t>
  </si>
  <si>
    <t>PR19 FD / CMA / IDoK closing RCV balances as at 31 March 2025</t>
  </si>
  <si>
    <t>PR14 Blind Year reconciliation end-of-period RCV midnight adjustments as at 31 March 2025</t>
  </si>
  <si>
    <t>PR19 reconciliation end-of-period RCV midnight adjustments as at 31 March 2025</t>
  </si>
  <si>
    <t>PR24 end-of-period RCV midnight adjustments as at 31 March 2025</t>
  </si>
  <si>
    <t>Opening RCV balances as at 1 April 2025 in 2017-18 FYA prices</t>
  </si>
  <si>
    <t>WR</t>
  </si>
  <si>
    <t xml:space="preserve">Company - Opening RCV at 1 April 2025 in 2017-18 FYA (CPIH deflated) prices post midnight adjustments (WR) </t>
  </si>
  <si>
    <t>WN</t>
  </si>
  <si>
    <t xml:space="preserve">Company - Opening RCV at 1 April 2025 in 2017-18 FYA (CPIH deflated) prices post midnight adjustments (WN) </t>
  </si>
  <si>
    <t>WWN</t>
  </si>
  <si>
    <t xml:space="preserve">Company - Opening RCV at 1 April 2025 in 2017-18 FYA (CPIH deflated) prices post midnight adjustments (WWN) </t>
  </si>
  <si>
    <t>BR</t>
  </si>
  <si>
    <t xml:space="preserve">Company - Opening RCV at 1 April 2025 in 2017-18 FYA (CPIH deflated) prices post midnight adjustments (BR) </t>
  </si>
  <si>
    <t>ADDN1</t>
  </si>
  <si>
    <t xml:space="preserve">Company - Opening RCV at 1 April 2025 in 2017-18 FYA (CPIH deflated) prices post midnight adjustments (ADDN1) </t>
  </si>
  <si>
    <t>ADDN2</t>
  </si>
  <si>
    <t xml:space="preserve">Company - Opening RCV at 1 April 2025 in 2017-18 FYA (CPIH deflated) prices post midnight adjustments (ADDN2) </t>
  </si>
  <si>
    <t>Values in 2022-23 FYA prices</t>
  </si>
  <si>
    <t>Pre 2020 RCV - Closing RCV at 31 March 2025 (from PR19 FD as updated by the CMA redetermination and IDoKs) - RPI inflated RCV in 2022-23 FYA prices (WR)</t>
  </si>
  <si>
    <t>Pre 2020 RCV - Closing RCV at 31 March 2025 (from PR19 FD as updated by the CMA redetermination and IDoKs) - RPI inflated RCV in 2022-23 FYA prices (WN)</t>
  </si>
  <si>
    <t>Pre 2020 RCV - Closing RCV at 31 March 2025 (from PR19 FD as updated by the CMA redetermination and IDoKs) - RPI inflated RCV in 2022-23 FYA prices (WWN)</t>
  </si>
  <si>
    <t>Pre 2020 RCV - Closing RCV at 31 March 2025 (from PR19 FD as updated by the CMA redetermination and IDoKs) - RPI inflated RCV in 2022-23 FYA prices (BR)</t>
  </si>
  <si>
    <t>Pre 2020 RCV - Closing RCV at 31 March 2025 (from PR19 FD as updated by the CMA redetermination and IDoKs) - RPI inflated RCV in 2022-23 FYA prices (ADDN1)</t>
  </si>
  <si>
    <t>Pre 2020 RCV - Closing RCV at 31 March 2025 (from PR19 FD as updated by the CMA redetermination and IDoKs) - RPI inflated RCV in 2022-23 FYA prices (ADDN2)</t>
  </si>
  <si>
    <t>Pre 2020 RCV - Closing RCV at 31 March 2025 (from PR19 FD as updated by the CMA redetermination and IDoKs) - CPI inflated RCV in 2022-23 FYA prices (WR)</t>
  </si>
  <si>
    <t>Pre 2020 RCV - Closing RCV at 31 March 2025 (from PR19 FD as updated by the CMA redetermination and IDoKs) - CPI inflated RCV in 2022-23 FYA prices (WN)</t>
  </si>
  <si>
    <t>Pre 2020 RCV - Closing RCV at 31 March 2025 (from PR19 FD as updated by the CMA redetermination and IDoKs) - CPI inflated RCV in 2022-23 FYA prices (WWN)</t>
  </si>
  <si>
    <t>Pre 2020 RCV - Closing RCV at 31 March 2025 (from PR19 FD as updated by the CMA redetermination and IDoKs) - CPI inflated RCV in 2022-23 FYA prices (BR)</t>
  </si>
  <si>
    <t>Pre 2020 RCV - Closing RCV at 31 March 2025 (from PR19 FD as updated by the CMA redetermination and IDoKs) - CPI inflated RCV in 2022-23 FYA prices (ADDN1)</t>
  </si>
  <si>
    <t>Pre 2020 RCV - Closing RCV at 31 March 2025 (from PR19 FD as updated by the CMA redetermination and IDoKs) - CPI inflated RCV in 2022-23 FYA prices (ADDN2)</t>
  </si>
  <si>
    <t>2020-25 RCV - Closing RCV at 31 March 2025 (from PR19 FD as updated by the CMA redetermination and IDoKs) - Post 2020 investment RCV in 2022-23 FYA prices (WR)</t>
  </si>
  <si>
    <t>2020-25 RCV - Closing RCV at 31 March 2025 (from PR19 FD as updated by the CMA redetermination and IDoKs) - Post 2020 investment RCV in 2022-23 FYA prices (WN)</t>
  </si>
  <si>
    <t>2020-25 RCV - Closing RCV at 31 March 2025 (from PR19 FD as updated by the CMA redetermination and IDoKs) - Post 2020 investment RCV in 2022-23 FYA prices (WWN)</t>
  </si>
  <si>
    <t>2020-25 RCV - Closing RCV at 31 March 2025 (from PR19 FD as updated by the CMA redetermination and IDoKs) - Post 2020 investment RCV in 2022-23 FYA prices (BR)</t>
  </si>
  <si>
    <t>2020-25 RCV - Closing RCV at 31 March 2025 (from PR19 FD as updated by the CMA redetermination and IDoKs) - Post 2020 investment RCV in 2022-23 FYA prices (ADDN1)</t>
  </si>
  <si>
    <t>2020-25 RCV - Closing RCV at 31 March 2025 (from PR19 FD as updated by the CMA redetermination and IDoKs) - Post 2020 investment RCV in 2022-23 FYA prices (ADDN2)</t>
  </si>
  <si>
    <t>PR14 BYR ODI RCV adjustment in 2022-23 FYA prices (WR)</t>
  </si>
  <si>
    <t>PR14 BYR ODI RCV adjustment in 2022-23 FYA prices (WN)</t>
  </si>
  <si>
    <t>PR14 BYR ODI RCV adjustment in 2022-23 FYA prices (WWN)</t>
  </si>
  <si>
    <t>PR14 BYR ODI RCV adjustment in 2022-23 FYA prices (BR)</t>
  </si>
  <si>
    <t>PR14 BYR ODI RCV adjustment in 2022-23 FYA prices (ADDN1)</t>
  </si>
  <si>
    <t>PR14 BYR ODI RCV adjustment in 2022-23 FYA prices (ADDN2)</t>
  </si>
  <si>
    <t>PR14 BYR Totex menu RCV adjustment in 2022-23 FYA prices (WR)</t>
  </si>
  <si>
    <t>PR14 BYR Totex menu RCV adjustment in 2022-23 FYA prices (WN)</t>
  </si>
  <si>
    <t>PR14 BYR Totex menu RCV adjustment in 2022-23 FYA prices (WWN)</t>
  </si>
  <si>
    <t>PR14 BYR Totex menu RCV adjustment in 2022-23 FYA prices (BR)</t>
  </si>
  <si>
    <t>PR14 BYR Totex menu RCV adjustment in 2022-23 FYA prices (ADDN1)</t>
  </si>
  <si>
    <t>PR14 BYR Totex menu RCV adjustment in 2022-23 FYA prices (ADDN2)</t>
  </si>
  <si>
    <t>PR14 BYR Land sales RCV adjustment in 2022-23 FYA prices (WR)</t>
  </si>
  <si>
    <t>PR14 BYR Land sales RCV adjustment in 2022-23 FYA prices (WN)</t>
  </si>
  <si>
    <t>PR14 BYR Land sales RCV adjustment in 2022-23 FYA prices (WWN)</t>
  </si>
  <si>
    <t>PR14 BYR Land sales RCV adjustment in 2022-23 FYA prices (BR)</t>
  </si>
  <si>
    <t>PR14 BYR Land sales RCV adjustment in 2022-23 FYA prices (ADDN1)</t>
  </si>
  <si>
    <t>PR14 BYR Land sales RCV adjustment in 2022-23 FYA prices (ADDN2)</t>
  </si>
  <si>
    <t>PR14 BYR RPI-CPIH wedge RCV adjustment in 2022-23 FYA prices (WR)</t>
  </si>
  <si>
    <t>PR14 BYR RPI-CPIH wedge RCV adjustment in 2022-23 FYA prices (WN)</t>
  </si>
  <si>
    <t>PR14 BYR RPI-CPIH wedge RCV adjustment in 2022-23 FYA prices (WWN)</t>
  </si>
  <si>
    <t>PR14 BYR RPI-CPIH wedge RCV adjustment in 2022-23 FYA prices (BR)</t>
  </si>
  <si>
    <t>PR14 BYR RPI-CPIH wedge RCV adjustment in 2022-23 FYA prices (ADDN1)</t>
  </si>
  <si>
    <t>PR14 BYR RPI-CPIH wedge RCV adjustment in 2022-23 FYA prices (ADDN2)</t>
  </si>
  <si>
    <t>PR14 BYR Other RCV adjustment in 2022-23 FYA prices (WR)</t>
  </si>
  <si>
    <t>PR14 BYR Other RCV adjustment in 2022-23 FYA prices (WN)</t>
  </si>
  <si>
    <t>PR14 BYR Other RCV adjustment in 2022-23 FYA prices (WWN)</t>
  </si>
  <si>
    <t>PR14 BYR Other RCV adjustment in 2022-23 FYA prices (BR)</t>
  </si>
  <si>
    <t>PR14 BYR Other RCV adjustment in 2022-23 FYA prices (ADDN1)</t>
  </si>
  <si>
    <t>PR14 BYR Other RCV adjustment in 2022-23 FYA prices (ADDN2)</t>
  </si>
  <si>
    <t>PR14 IFRS16 RCV adjustment in 2022-23 FYA prices (WR)</t>
  </si>
  <si>
    <t>PR14 IFRS16 RCV adjustment in 2022-23 FYA prices (WN)</t>
  </si>
  <si>
    <t>PR14 IFRS16 RCV adjustment in 2022-23 FYA prices (WWN)</t>
  </si>
  <si>
    <t>PR14 IFRS16 RCV adjustment in 2022-23 FYA prices (BR)</t>
  </si>
  <si>
    <t>PR14 IFRS16 RCV adjustment in 2022-23 FYA prices (ADDN1)</t>
  </si>
  <si>
    <t>PR14 IFRS16 RCV adjustment in 2022-23 FYA prices (ADDN2)</t>
  </si>
  <si>
    <t>PR19 ODI RCV adjustment in 2022-23 FYA prices (WR)</t>
  </si>
  <si>
    <t>PR19 ODI RCV adjustment in 2022-23 FYA prices (WN)</t>
  </si>
  <si>
    <t>PR19 ODI RCV adjustment in 2022-23 FYA prices (WWN)</t>
  </si>
  <si>
    <t>PR19 ODI RCV adjustment in 2022-23 FYA prices (BR)</t>
  </si>
  <si>
    <t>PR19 ODI RCV adjustment in 2022-23 FYA prices (ADDN1)</t>
  </si>
  <si>
    <t>PR19 ODI RCV adjustment in 2022-23 FYA prices (ADDN2)</t>
  </si>
  <si>
    <t>PR19 WINEP / NEP RCV adjustment in 2022-23 FYA prices (WR)</t>
  </si>
  <si>
    <t>PR19 WINEP / NEP RCV adjustment in 2022-23 FYA prices (WN)</t>
  </si>
  <si>
    <t>PR19 WINEP / NEP RCV adjustment in 2022-23 FYA prices (WWN)</t>
  </si>
  <si>
    <t>PR19 WINEP / NEP RCV adjustment in 2022-23 FYA prices (BR)</t>
  </si>
  <si>
    <t>PR19 WINEP / NEP RCV adjustment in 2022-23 FYA prices (ADDN1)</t>
  </si>
  <si>
    <t>PR19 WINEP / NEP RCV adjustment in 2022-23 FYA prices (ADDN2)</t>
  </si>
  <si>
    <t>PR19 Costs reconciliation RCV adjustment in 2022-23 FYA prices (WR)</t>
  </si>
  <si>
    <t>PR19 Costs reconciliation RCV adjustment in 2022-23 FYA prices (WN)</t>
  </si>
  <si>
    <t>PR19 Costs reconciliation RCV adjustment in 2022-23 FYA prices (WWN)</t>
  </si>
  <si>
    <t>PR19 Costs reconciliation RCV adjustment in 2022-23 FYA prices (BR)</t>
  </si>
  <si>
    <t>PR19 Costs reconciliation RCV adjustment in 2022-23 FYA prices (ADDN1)</t>
  </si>
  <si>
    <t>PR19 Costs reconciliation RCV adjustment in 2022-23 FYA prices (ADDN2)</t>
  </si>
  <si>
    <t>PR19 Land sales RCV adjustment in 2022-23 FYA prices (WR)</t>
  </si>
  <si>
    <t>PR19 Land sales RCV adjustment in 2022-23 FYA prices (WN)</t>
  </si>
  <si>
    <t>PR19 Land sales RCV adjustment in 2022-23 FYA prices (WWN)</t>
  </si>
  <si>
    <t>PR19 Land sales RCV adjustment in 2022-23 FYA prices (BR)</t>
  </si>
  <si>
    <t>PR19 Land sales RCV adjustment in 2022-23 FYA prices (ADDN1)</t>
  </si>
  <si>
    <t>PR19 Land sales RCV adjustment in 2022-23 FYA prices (ADDN2)</t>
  </si>
  <si>
    <t>PR19 RPI-CPIH wedge RCV adjustment in 2022-23 FYA prices (WR)</t>
  </si>
  <si>
    <t>PR19 RPI-CPIH wedge RCV adjustment in 2022-23 FYA prices (WN)</t>
  </si>
  <si>
    <t>PR19 RPI-CPIH wedge RCV adjustment in 2022-23 FYA prices (WWN)</t>
  </si>
  <si>
    <t>PR19 RPI-CPIH wedge RCV adjustment in 2022-23 FYA prices (BR)</t>
  </si>
  <si>
    <t>PR19 RPI-CPIH wedge RCV adjustment in 2022-23 FYA prices (ADDN1)</t>
  </si>
  <si>
    <t>PR19 RPI-CPIH wedge RCV adjustment in 2022-23 FYA prices (ADDN2)</t>
  </si>
  <si>
    <t>PR19 Strategic regional water resources RCV adjustment in 2022-23 FYA prices (WR)</t>
  </si>
  <si>
    <t>PR19 Strategic regional water resources RCV adjustment in 2022-23 FYA prices (WN)</t>
  </si>
  <si>
    <t>PR19 Strategic regional water resources RCV adjustment in 2022-23 FYA prices (WWN)</t>
  </si>
  <si>
    <t>PR19 Strategic regional water resources RCV adjustment in 2022-23 FYA prices (BR)</t>
  </si>
  <si>
    <t>PR19 Strategic regional water resources RCV adjustment in 2022-23 FYA prices (ADDN1)</t>
  </si>
  <si>
    <t>PR19 Strategic regional water resources RCV adjustment in 2022-23 FYA prices (ADDN2)</t>
  </si>
  <si>
    <t>PR19 Green recovery RCV adjustment in 2022-23 FYA prices (WR)</t>
  </si>
  <si>
    <t>PR19 Green recovery RCV adjustment in 2022-23 FYA prices (WN)</t>
  </si>
  <si>
    <t>PR19 Green recovery RCV adjustment in 2022-23 FYA prices (WWN)</t>
  </si>
  <si>
    <t>PR19 Green recovery RCV adjustment in 2022-23 FYA prices (BR)</t>
  </si>
  <si>
    <t>PR19 Green recovery RCV adjustment in 2022-23 FYA prices (ADDN1)</t>
  </si>
  <si>
    <t>PR19 Green recovery RCV adjustment in 2022-23 FYA prices (ADDN2)</t>
  </si>
  <si>
    <t>PR19 Havant Thicket activities RCV adjustment in 2022-23 FYA prices (WR)</t>
  </si>
  <si>
    <t>PR19 Havant Thicket activities RCV adjustment in 2022-23 FYA prices (WN)</t>
  </si>
  <si>
    <t>PR19 Havant Thicket activities RCV adjustment in 2022-23 FYA prices (WWN)</t>
  </si>
  <si>
    <t>PR19 Havant Thicket activities RCV adjustment in 2022-23 FYA prices (BR)</t>
  </si>
  <si>
    <t>PR19 Havant Thicket activities RCV adjustment in 2022-23 FYA prices (ADDN1)</t>
  </si>
  <si>
    <t>PR19 Havant Thicket activities RCV adjustment in 2022-23 FYA prices (ADDN2)</t>
  </si>
  <si>
    <t>Other RCV adjustment in 2022-23 FYA prices (WR)</t>
  </si>
  <si>
    <t>Other RCV adjustment in 2022-23 FYA prices (WN)</t>
  </si>
  <si>
    <t>Other RCV adjustment in 2022-23 FYA prices (WWN)</t>
  </si>
  <si>
    <t>Other RCV adjustment in 2022-23 FYA prices (BR)</t>
  </si>
  <si>
    <t>Other RCV adjustment in 2022-23 FYA prices (ADDN1)</t>
  </si>
  <si>
    <t>Other RCV adjustment in 2022-23 FYA prices (ADDN2)</t>
  </si>
  <si>
    <t>PR24 Transitional expenditure programme RCV adjustment in 2022-23 FYA prices (WR)</t>
  </si>
  <si>
    <t>PR24 Transitional expenditure programme RCV adjustment in 2022-23 FYA prices (WN)</t>
  </si>
  <si>
    <t>PR24 Transitional expenditure programme RCV adjustment in 2022-23 FYA prices (WWN)</t>
  </si>
  <si>
    <t>PR24 Transitional expenditure programme RCV adjustment in 2022-23 FYA prices (BR)</t>
  </si>
  <si>
    <t>PR24 Transitional expenditure programme RCV adjustment in 2022-23 FYA prices (ADDN1)</t>
  </si>
  <si>
    <t>PR24 Transitional expenditure programme RCV adjustment in 2022-23 FYA prices (ADDN2)</t>
  </si>
  <si>
    <t>PR24 Defra accelerated programme RCV adjustment in 2022-23 FYA prices (WR)</t>
  </si>
  <si>
    <t>PR24 Defra accelerated programme RCV adjustment in 2022-23 FYA prices (WN)</t>
  </si>
  <si>
    <t>PR24 Defra accelerated programme RCV adjustment in 2022-23 FYA prices (WWN)</t>
  </si>
  <si>
    <t>PR24 Defra accelerated programme RCV adjustment in 2022-23 FYA prices (BR)</t>
  </si>
  <si>
    <t>PR24 Defra accelerated programme RCV adjustment in 2022-23 FYA prices (ADDN1)</t>
  </si>
  <si>
    <t>PR24 Defra accelerated programme RCV adjustment in 2022-23 FYA prices (ADDN2)</t>
  </si>
  <si>
    <t>RCV OPENING BALANCES AS AT 1 APRIL 2025 EXPRESSED IN PR24 BASE YEAR PRICES</t>
  </si>
  <si>
    <t>Pre 2020 RCV in 2022-23 FYA prices</t>
  </si>
  <si>
    <t xml:space="preserve">Company - Pre 2020 RCV opening balance - real (2022-23 FYA) (WR) </t>
  </si>
  <si>
    <t xml:space="preserve">Company - Pre 2020 RCV opening balance - real (2022-23 FYA) (WN) </t>
  </si>
  <si>
    <t xml:space="preserve">Company - Pre 2020 RCV opening balance - real (2022-23 FYA) (WWN) </t>
  </si>
  <si>
    <t xml:space="preserve">Company - Pre 2020 RCV opening balance - real (2022-23 FYA) (BR) </t>
  </si>
  <si>
    <t xml:space="preserve">Company - Pre 2020 RCV opening balance - real (2022-23 FYA) (ADDN1) </t>
  </si>
  <si>
    <t xml:space="preserve">Company - Pre 2020 RCV opening balance - real (2022-23 FYA) (ADDN2) </t>
  </si>
  <si>
    <t>2020-25 RCV in 2022-23 FYA prices</t>
  </si>
  <si>
    <t xml:space="preserve">Company - 2020-25 RCV opening balance - real (2022-23 FYA) (WR) </t>
  </si>
  <si>
    <t xml:space="preserve">Company - 2020-25 RCV opening balance - real (2022-23 FYA) (WN) </t>
  </si>
  <si>
    <t xml:space="preserve">Company - 2020-25 RCV opening balance - real (2022-23 FYA) (WWN) </t>
  </si>
  <si>
    <t xml:space="preserve">Company - 2020-25 RCV opening balance - real (2022-23 FYA) (BR) </t>
  </si>
  <si>
    <t xml:space="preserve">Company - 2020-25 RCV opening balance - real (2022-23 FYA) (ADDN1) </t>
  </si>
  <si>
    <t xml:space="preserve">Company - 2020-25 RCV opening balance - real (2022-23 FYA) (ADDN2) </t>
  </si>
  <si>
    <t>Opening RCV balances as at 1 April 2025 in 2022-23 FYA prices</t>
  </si>
  <si>
    <t xml:space="preserve">Company - RCV opening balance - real (WR) </t>
  </si>
  <si>
    <t xml:space="preserve">Company - RCV opening balance - real (WN) </t>
  </si>
  <si>
    <t xml:space="preserve">Company - RCV opening balance - real (WWN) </t>
  </si>
  <si>
    <t xml:space="preserve">Company - RCV opening balance - real (BR) </t>
  </si>
  <si>
    <t xml:space="preserve">Company - RCV opening balance - real (ADDN1) </t>
  </si>
  <si>
    <t xml:space="preserve">Company - RCV opening balance - real (ADDN2) </t>
  </si>
  <si>
    <t>RCV OPENING BALANCES AS AT 1 APRIL 2025 EXPRESSED IN FYE YEAR PRICES</t>
  </si>
  <si>
    <t>Opening RCV balances as at 1 April 2025 in 2017-18 FYE prices</t>
  </si>
  <si>
    <t>PD11.23</t>
  </si>
  <si>
    <t xml:space="preserve">Company - Opening RCV at 1 April 2025 post midnight adjustments in 2017-18 FYE prices (WR) </t>
  </si>
  <si>
    <t xml:space="preserve">Company - Opening RCV at 1 April 2025 post midnight adjustments in 2017-18 FYE prices (WN) </t>
  </si>
  <si>
    <t xml:space="preserve">Company - Opening RCV at 1 April 2025 post midnight adjustments in 2017-18 FYE prices (WWN) </t>
  </si>
  <si>
    <t xml:space="preserve">Company - Opening RCV at 1 April 2025 post midnight adjustments in 2017-18 FYE prices (BR) </t>
  </si>
  <si>
    <t xml:space="preserve">Company - Opening RCV at 1 April 2025 post midnight adjustments in 2017-18 FYE prices (ADDN1) </t>
  </si>
  <si>
    <t xml:space="preserve">Company - Opening RCV at 1 April 2025 post midnight adjustments in 2017-18 FYE prices (ADDN2) </t>
  </si>
  <si>
    <t>Opening RCV balances as at 1 April 2025 in 2022-23 FYE prices</t>
  </si>
  <si>
    <t>PD11.25</t>
  </si>
  <si>
    <t xml:space="preserve">Company - RCV opening balance in 2022-23 FYE prices (WR) </t>
  </si>
  <si>
    <t xml:space="preserve">Company - RCV opening balance in 2022-23 FYE prices (WN) </t>
  </si>
  <si>
    <t xml:space="preserve">Company - RCV opening balance in 2022-23 FYE prices (WWN) </t>
  </si>
  <si>
    <t xml:space="preserve">Company - RCV opening balance in 2022-23 FYE prices (BR) </t>
  </si>
  <si>
    <t xml:space="preserve">Company - RCV opening balance in 2022-23 FYE prices (ADDN1) </t>
  </si>
  <si>
    <t xml:space="preserve">Company - RCV opening balance in 2022-23 FYE prices (ADDN2) </t>
  </si>
  <si>
    <t>CHECKS</t>
  </si>
  <si>
    <t>Company - RCV opening balance checks</t>
  </si>
  <si>
    <t xml:space="preserve">Company - RCV opening balance - check (WR) </t>
  </si>
  <si>
    <t>Check</t>
  </si>
  <si>
    <t xml:space="preserve">Company - RCV opening balance - check (WN) </t>
  </si>
  <si>
    <t xml:space="preserve">Company - RCV opening balance - check (WWN) </t>
  </si>
  <si>
    <t xml:space="preserve">Company - RCV opening balance - check (BR) </t>
  </si>
  <si>
    <t xml:space="preserve">Company - RCV opening balance - check (ADDN1) </t>
  </si>
  <si>
    <t xml:space="preserve">Company - RCV opening balance - check (ADDN2) </t>
  </si>
  <si>
    <t>BUSINESS PLAN TABLE PD11</t>
  </si>
  <si>
    <t>VALUES FOR INPUT TO PR24 FINANCIAL MODEL (IN PR24 BASE YEAR (2022-23) FYA PRICES)</t>
  </si>
  <si>
    <t>Pre 2020 RCV</t>
  </si>
  <si>
    <t>2020-25 RCV</t>
  </si>
  <si>
    <t>DO NOT DELETE</t>
  </si>
  <si>
    <t>Total error checks</t>
  </si>
  <si>
    <t>PD1 - Inflation</t>
  </si>
  <si>
    <t>Line description</t>
  </si>
  <si>
    <t>Units</t>
  </si>
  <si>
    <t>DPs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</si>
  <si>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</si>
  <si>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</si>
  <si>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</si>
  <si>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</si>
  <si>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</si>
  <si>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</si>
  <si>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</si>
  <si>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</si>
  <si>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</si>
  <si>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</si>
  <si>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</si>
  <si>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</si>
  <si>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</si>
  <si>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</si>
  <si>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</si>
  <si>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</si>
  <si>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</si>
  <si>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</si>
  <si>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</si>
  <si>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</si>
  <si>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</si>
  <si>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</si>
  <si>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</si>
  <si>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</si>
  <si>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PR24 BP reference</t>
  </si>
  <si>
    <t>Retail price index</t>
  </si>
  <si>
    <t>RPI: Months of actual data for Financial Year</t>
  </si>
  <si>
    <t>nr</t>
  </si>
  <si>
    <t>PD1.1</t>
  </si>
  <si>
    <t xml:space="preserve">Retail Price Index for April </t>
  </si>
  <si>
    <t>PD1.2</t>
  </si>
  <si>
    <t xml:space="preserve">Retail Price Index for May </t>
  </si>
  <si>
    <t>PD1.3</t>
  </si>
  <si>
    <t xml:space="preserve">Retail Price Index for June </t>
  </si>
  <si>
    <t>PD1.4</t>
  </si>
  <si>
    <t xml:space="preserve">Retail Price Index for July </t>
  </si>
  <si>
    <t>PD1.5</t>
  </si>
  <si>
    <t>Retail Price Index for August</t>
  </si>
  <si>
    <t>PD1.6</t>
  </si>
  <si>
    <t>Retail Price Index for September</t>
  </si>
  <si>
    <t>PD1.7</t>
  </si>
  <si>
    <t>Retail Price Index for October</t>
  </si>
  <si>
    <t>PD1.8</t>
  </si>
  <si>
    <t xml:space="preserve">Retail Price Index for November </t>
  </si>
  <si>
    <t>PD1.9</t>
  </si>
  <si>
    <t xml:space="preserve">Retail Price Index for December </t>
  </si>
  <si>
    <t>PD1.10</t>
  </si>
  <si>
    <t xml:space="preserve">Retail Price Index for January </t>
  </si>
  <si>
    <t>PD1.11</t>
  </si>
  <si>
    <t xml:space="preserve">Retail Price Index for February </t>
  </si>
  <si>
    <t>PD1.12</t>
  </si>
  <si>
    <t xml:space="preserve">Retail Price Index for March </t>
  </si>
  <si>
    <t>PD1.13</t>
  </si>
  <si>
    <t>Consumer price index (including housing costs)</t>
  </si>
  <si>
    <t>CPIH: Months of actual data for Financial Year</t>
  </si>
  <si>
    <t>PD1.14</t>
  </si>
  <si>
    <t xml:space="preserve">Consumer Price Index (with housing) for April </t>
  </si>
  <si>
    <t>PD1.15</t>
  </si>
  <si>
    <t xml:space="preserve">Consumer Price Index (with housing) for May </t>
  </si>
  <si>
    <t>PD1.16</t>
  </si>
  <si>
    <t xml:space="preserve">Consumer Price Index (with housing) for June </t>
  </si>
  <si>
    <t>PD1.17</t>
  </si>
  <si>
    <t xml:space="preserve">Consumer Price Index (with housing) for July </t>
  </si>
  <si>
    <t>PD1.18</t>
  </si>
  <si>
    <t>Consumer Price Index (with housing) for August</t>
  </si>
  <si>
    <t>PD1.19</t>
  </si>
  <si>
    <t>Consumer Price Index (with housing) for September</t>
  </si>
  <si>
    <t>PD1.20</t>
  </si>
  <si>
    <t>Consumer Price Index (with housing) for October</t>
  </si>
  <si>
    <t>PD1.21</t>
  </si>
  <si>
    <t xml:space="preserve">Consumer Price Index (with housing) for November </t>
  </si>
  <si>
    <t>PD1.22</t>
  </si>
  <si>
    <t xml:space="preserve">Consumer Price Index (with housing) for December </t>
  </si>
  <si>
    <t>PD1.23</t>
  </si>
  <si>
    <t xml:space="preserve">Consumer Price Index (with housing) for January </t>
  </si>
  <si>
    <t>PD1.24</t>
  </si>
  <si>
    <t xml:space="preserve">Consumer Price Index (with housing) for February </t>
  </si>
  <si>
    <t>PD1.25</t>
  </si>
  <si>
    <t xml:space="preserve">Consumer Price Index (with housing) for March </t>
  </si>
  <si>
    <t>PD1.26</t>
  </si>
  <si>
    <t>Indexation rate for index linked debt percentage increase</t>
  </si>
  <si>
    <t>Indexation rate for RPI index linked debt percentage increase</t>
  </si>
  <si>
    <t>PD1.27</t>
  </si>
  <si>
    <t>Indexation rate for CPIH index linked debt percentage increase</t>
  </si>
  <si>
    <t>PD1.28</t>
  </si>
  <si>
    <t>Financial year average indices</t>
  </si>
  <si>
    <t>RPI: Financial year average indices</t>
  </si>
  <si>
    <t>PD1.29</t>
  </si>
  <si>
    <t>CPIH: Financial year average indices</t>
  </si>
  <si>
    <t>PD1.30</t>
  </si>
  <si>
    <t>Year on year % change</t>
  </si>
  <si>
    <t>RPI: November year on year %</t>
  </si>
  <si>
    <t>PD1.31</t>
  </si>
  <si>
    <t>RPI: Financial year average indices year on year %</t>
  </si>
  <si>
    <t>PD1.32</t>
  </si>
  <si>
    <t>RPI: Financial year end indices year on year %</t>
  </si>
  <si>
    <t>PD1.33</t>
  </si>
  <si>
    <t>CPIH: November year on year %</t>
  </si>
  <si>
    <t>PD1.34</t>
  </si>
  <si>
    <t>CPIH: Financial year average indices year on year %</t>
  </si>
  <si>
    <t>PD1.35</t>
  </si>
  <si>
    <t>CPIH: Financial year end indices year on year %</t>
  </si>
  <si>
    <t>PD1.36</t>
  </si>
  <si>
    <t>Wedge between RPI and CPIH</t>
  </si>
  <si>
    <t>PD1.37</t>
  </si>
  <si>
    <t>Long term inflation rates</t>
  </si>
  <si>
    <t>Long term RPI inflation rate</t>
  </si>
  <si>
    <t>Long term CPIH inflation rate</t>
  </si>
  <si>
    <t>PD1.38</t>
  </si>
  <si>
    <t>PD11</t>
  </si>
  <si>
    <t>RCV midnight adjustments</t>
  </si>
  <si>
    <t>Water resources</t>
  </si>
  <si>
    <t>Water Network+</t>
  </si>
  <si>
    <t>Wastewater Network+</t>
  </si>
  <si>
    <t>Bioresources</t>
  </si>
  <si>
    <t>Additional Control 1</t>
  </si>
  <si>
    <t>Additional Control 2</t>
  </si>
  <si>
    <t>RAG 4 reference</t>
  </si>
  <si>
    <t>Pre 2020 RCV - Closing RCV at 31 March 2025 in 2017-18 FYA RPI prices (from PR19 FD as updated by the CMA redetermination and IDoKs) - RPI inflated RCV</t>
  </si>
  <si>
    <t>PD11.1</t>
  </si>
  <si>
    <t>Pre 2020 RCV - Closing RCV at 31 March 2025 in 2017-18 FYA prices (from PR19 FD as updated by the CMA redetermination and IDoKs) - CPI inflated RCV</t>
  </si>
  <si>
    <t>PD11.2</t>
  </si>
  <si>
    <t>2020-25 RCV - Closing RCV at 31 March 2025 in 2017-18 FYA prices (from PR19 FD as updated by the CMA redetermination and IDoKs) - Post 2020 investment RCV</t>
  </si>
  <si>
    <t>PD11.3</t>
  </si>
  <si>
    <t>Closing RCV at 31 March 2025 in 2017-18 FYA prices (from PR19 FD as updated by the CMA redetermination and IDoKs)</t>
  </si>
  <si>
    <t>PD11.4</t>
  </si>
  <si>
    <t>PR14 BYR ODI RCV adjustment in 2017-18 FYA (CPIH deflated) prices</t>
  </si>
  <si>
    <t>PD11.5</t>
  </si>
  <si>
    <t>PR14 BYR Totex menu RCV adjustment in 2017-18 FYA (CPIH deflated) prices</t>
  </si>
  <si>
    <t>PD11.6</t>
  </si>
  <si>
    <t>PR14 BYR Land sales RCV adjustment in 2017-18 FYA (CPIH deflated) prices</t>
  </si>
  <si>
    <t>PD11.7</t>
  </si>
  <si>
    <t>PR14 BYR RPI-CPIH wedge RCV adjustment in 2017-18 FYA (CPIH deflated) prices</t>
  </si>
  <si>
    <t>PD11.8</t>
  </si>
  <si>
    <t>PR14 BYR Other RCV adjustment in 2017-18 FYA (CPIH deflated) prices</t>
  </si>
  <si>
    <t>PD11.9</t>
  </si>
  <si>
    <t>PR14 IFRS16 RCV adjustment in 2017-18 FYA (CPIH deflated) prices</t>
  </si>
  <si>
    <t>PD11.10</t>
  </si>
  <si>
    <t>PR19 ODI RCV adjustment in 2017-18 FYA (CPIH deflated) prices</t>
  </si>
  <si>
    <t>PD11.11</t>
  </si>
  <si>
    <t>PR19 WINEP / NEP RCV adjustment in 2017-18 FYA (CPIH deflated) prices</t>
  </si>
  <si>
    <t>PD11.12</t>
  </si>
  <si>
    <t>PR19 Costs reconciliation RCV adjustment in 2017-18 FYA (CPIH deflated) prices</t>
  </si>
  <si>
    <t>PD11.13</t>
  </si>
  <si>
    <t>PR19 Land sales RCV adjustment in 2017-18 FYA (CPIH deflated) prices</t>
  </si>
  <si>
    <t>PD11.14</t>
  </si>
  <si>
    <t>PR19 RPI-CPIH wedge RCV adjustment in 2017-18 FYA (CPIH deflated) prices</t>
  </si>
  <si>
    <t>PD11.15</t>
  </si>
  <si>
    <t>PR19 Strategic regional water resources RCV adjustment in 2017-18 FYA (CPIH deflated) prices</t>
  </si>
  <si>
    <t>PD11.16</t>
  </si>
  <si>
    <t>PR19 Green recovery RCV adjustment in 2017-18 FYA (CPIH deflated) prices</t>
  </si>
  <si>
    <t>PD11.17</t>
  </si>
  <si>
    <t>PR19 Havant Thicket activities RCV adjustment in 2017-18 FYA (CPIH deflated) prices</t>
  </si>
  <si>
    <t>PD11.18</t>
  </si>
  <si>
    <t>Other RCV adjustments in 2017-18 FYA (CPIH deflated) prices</t>
  </si>
  <si>
    <t>PD11.19</t>
  </si>
  <si>
    <t>PR24 Transitional expenditure programme RCV adjustment in 2017-18 FYA (CPIH deflated) prices</t>
  </si>
  <si>
    <t>PD11.20</t>
  </si>
  <si>
    <t>PR24 Defra accelerated programme RCV adjustment in 2017-18 FYA (CPIH deflated) prices</t>
  </si>
  <si>
    <t>PD11.21</t>
  </si>
  <si>
    <t>Opening RCV balances as at 1 April 2025</t>
  </si>
  <si>
    <t>Opening RCV at 1 April 2025 in 2017-18 FYA (CPIH deflated) prices post midnight adjustments</t>
  </si>
  <si>
    <t>PD11.22</t>
  </si>
  <si>
    <t>Opening RCV at 1 April 2025 in 2017-18 FYE (CPIH deflated) prices post midnight adjustments</t>
  </si>
  <si>
    <t>Opening RCV balances as at 1 April 2025 expressed in PR24 base year prices</t>
  </si>
  <si>
    <t>Opening RCV at 1 April 2025 in 2022-23 FYA (CPIH) prices post midnight adjustments</t>
  </si>
  <si>
    <t>PD11.24</t>
  </si>
  <si>
    <t>Opening RCV at 1 April 2025 in 2022-23 FYE (CPIH) prices post midnight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</si>
</sst>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_);\(#,##0\);&quot;-  &quot;;&quot; &quot;@&quot; &quot;"/>
    <numFmt numFmtId="167" formatCode="#,##0_);\(#,##0\);&quot;-  &quot;;&quot; &quot;@"/>
    <numFmt numFmtId="168" formatCode="dd\ mmm\ yy_);\(###0\);&quot;-  &quot;;&quot; &quot;@&quot; &quot;"/>
    <numFmt numFmtId="169" formatCode="#,##0.0000_);\(#,##0.0000\);&quot;-  &quot;;&quot; &quot;@&quot; &quot;"/>
    <numFmt numFmtId="170" formatCode="0.00%_);\-0.00%_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0;0;&quot;-&quot;"/>
    <numFmt numFmtId="174" formatCode="0.00%;\-0.00%_);&quot;-  &quot;;&quot; &quot;@&quot; &quot;"/>
    <numFmt numFmtId="175" formatCode="#,##0.0000;\(#,##0.0000\);&quot;-  &quot;;&quot; &quot;@&quot; &quot;"/>
    <numFmt numFmtId="176" formatCode="mmmm\ yyyy;@"/>
    <numFmt numFmtId="177" formatCode="#,##0.0_);\(#,##0.0\);&quot;-  &quot;;&quot; &quot;@&quot; &quot;"/>
    <numFmt numFmtId="178" formatCode="_-* #,##0_-;\-* #,##0_-;_-* &quot;-&quot;??_-;_-@_-"/>
    <numFmt numFmtId="179" formatCode="0.0"/>
    <numFmt numFmtId="180" formatCode="0.000"/>
    <numFmt numFmtId="181" formatCode="#,##0.000_);\(#,##0.000\);&quot;-  &quot;;&quot; &quot;@&quot; &quot;"/>
    <numFmt numFmtId="182" formatCode="0.000000000"/>
    <numFmt numFmtId="183" formatCode="#,##0.000"/>
    <numFmt numFmtId="184" formatCode="#,##0.00_);\(#,##0.00\);&quot;-  &quot;;&quot; &quot;@&quot; &quot;"/>
  </numFmts>
  <fonts count="97" x14ac:knownFonts="1">
    <font>
      <sz val="8"/>
      <color theme="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  <scheme val="minor"/>
    </font>
    <font>
      <u/>
      <sz val="10"/>
      <name val="Arial"/>
      <family val="2"/>
    </font>
    <font>
      <sz val="12"/>
      <color theme="3"/>
      <name val="Calibri"/>
      <family val="2"/>
    </font>
    <font>
      <sz val="10"/>
      <color rgb="FFFF0000"/>
      <name val="Calibri"/>
      <family val="2"/>
    </font>
    <font>
      <u/>
      <sz val="10"/>
      <name val="Calibri"/>
      <family val="2"/>
    </font>
    <font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003595"/>
      <name val="Calibri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2"/>
      <color theme="3"/>
      <name val="Calibri"/>
      <family val="2"/>
    </font>
    <font>
      <u/>
      <sz val="10"/>
      <name val="Calibri"/>
      <family val="2"/>
      <scheme val="minor"/>
    </font>
    <font>
      <sz val="16"/>
      <color rgb="FF003595"/>
      <name val="Calibri"/>
      <family val="2"/>
    </font>
    <font>
      <u/>
      <sz val="10"/>
      <color rgb="FF0000FF"/>
      <name val="Arial"/>
      <family val="2"/>
    </font>
    <font>
      <sz val="8"/>
      <color theme="1"/>
      <name val="Arial"/>
      <family val="2"/>
    </font>
    <font>
      <b/>
      <u/>
      <sz val="12"/>
      <color rgb="FF0071CE"/>
      <name val="Calibri"/>
      <family val="2"/>
      <scheme val="minor"/>
    </font>
    <font>
      <sz val="10"/>
      <color rgb="FF0071CE"/>
      <name val="Calibri"/>
      <family val="2"/>
      <scheme val="minor"/>
    </font>
    <font>
      <u/>
      <sz val="10"/>
      <color rgb="FF0071CE"/>
      <name val="Calibri"/>
      <family val="2"/>
      <scheme val="minor"/>
    </font>
    <font>
      <u/>
      <sz val="10"/>
      <color rgb="FFFF0000"/>
      <name val="Arial"/>
      <family val="2"/>
    </font>
    <font>
      <sz val="10"/>
      <color rgb="FF006938"/>
      <name val="Calibri"/>
      <family val="2"/>
    </font>
    <font>
      <sz val="10"/>
      <color rgb="FF0071CE"/>
      <name val="Calibri"/>
      <family val="2"/>
    </font>
    <font>
      <sz val="10"/>
      <color theme="0"/>
      <name val="Calibri"/>
      <family val="2"/>
    </font>
    <font>
      <sz val="24"/>
      <color theme="0"/>
      <name val="Calibri"/>
      <family val="2"/>
    </font>
    <font>
      <sz val="18"/>
      <name val="Calibri"/>
      <family val="2"/>
      <scheme val="minor"/>
    </font>
    <font>
      <sz val="12"/>
      <color theme="0"/>
      <name val="Calibri"/>
      <family val="2"/>
    </font>
    <font>
      <sz val="10"/>
      <color rgb="FFD60037"/>
      <name val="Calibri"/>
      <family val="2"/>
    </font>
    <font>
      <u/>
      <sz val="10"/>
      <color theme="3"/>
      <name val="Calibri"/>
      <family val="2"/>
    </font>
    <font>
      <sz val="8"/>
      <color theme="1"/>
      <name val="Tahoma"/>
      <family val="2"/>
    </font>
    <font>
      <b/>
      <u/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1CE"/>
      <name val="Arial"/>
      <family val="2"/>
    </font>
    <font>
      <sz val="12"/>
      <color rgb="FF0D0D0D"/>
      <name val="Arial"/>
      <family val="2"/>
    </font>
    <font>
      <sz val="12"/>
      <color rgb="FF0078C9"/>
      <name val="Arial"/>
      <family val="2"/>
    </font>
    <font>
      <sz val="11"/>
      <color rgb="FF002664"/>
      <name val="Calibri"/>
      <family val="2"/>
      <scheme val="minor"/>
    </font>
    <font>
      <sz val="10"/>
      <color rgb="FF0071CE"/>
      <name val="Arial"/>
      <family val="2"/>
    </font>
    <font>
      <b/>
      <sz val="10"/>
      <color rgb="FFD60037"/>
      <name val="Arial"/>
      <family val="2"/>
    </font>
    <font>
      <u/>
      <sz val="10"/>
      <color rgb="FFD60037"/>
      <name val="Arial"/>
      <family val="2"/>
    </font>
    <font>
      <sz val="10"/>
      <color rgb="FFD60037"/>
      <name val="Arial"/>
      <family val="2"/>
    </font>
    <font>
      <b/>
      <sz val="10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  <font>
      <sz val="10"/>
      <color rgb="FF0071CE"/>
      <name val="Calibri Light"/>
      <family val="2"/>
    </font>
    <font>
      <b/>
      <sz val="10"/>
      <color rgb="FF0071CE"/>
      <name val="Arial"/>
      <family val="2"/>
    </font>
    <font>
      <u/>
      <sz val="10"/>
      <color rgb="FF0071CE"/>
      <name val="Arial"/>
      <family val="2"/>
    </font>
    <font>
      <b/>
      <sz val="10"/>
      <color rgb="FF0071CE"/>
      <name val="Calibri Light"/>
      <family val="2"/>
    </font>
    <font>
      <u/>
      <sz val="10"/>
      <color rgb="FF0071CE"/>
      <name val="Calibri Light"/>
      <family val="2"/>
    </font>
    <font>
      <b/>
      <sz val="18"/>
      <color rgb="FF444444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12"/>
      <color rgb="FF0078C9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rgb="FFFF0000"/>
      <name val="Arial"/>
      <family val="2"/>
    </font>
    <font>
      <sz val="10"/>
      <color rgb="FFD60037"/>
      <name val="Calibri"/>
      <family val="2"/>
      <scheme val="minor"/>
    </font>
    <font>
      <sz val="8"/>
      <color rgb="FF0070C0"/>
      <name val="Tahoma"/>
      <family val="2"/>
    </font>
    <font>
      <b/>
      <sz val="12"/>
      <name val="Arial"/>
      <family val="2"/>
    </font>
    <font>
      <sz val="12"/>
      <color rgb="FF00266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DB8E"/>
        <bgColor indexed="64"/>
      </patternFill>
    </fill>
    <fill>
      <patternFill patternType="solid">
        <fgColor rgb="FF94368D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D9EC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CCCCCE"/>
        <bgColor indexed="64"/>
      </patternFill>
    </fill>
    <fill>
      <patternFill patternType="solid">
        <fgColor rgb="FF98C56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7A1D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A70F"/>
        <bgColor indexed="64"/>
      </patternFill>
    </fill>
    <fill>
      <patternFill patternType="solid">
        <fgColor rgb="FFFFB81D"/>
        <bgColor indexed="64"/>
      </patternFill>
    </fill>
    <fill>
      <patternFill patternType="solid">
        <fgColor rgb="FFE2E768"/>
        <bgColor indexed="64"/>
      </patternFill>
    </fill>
    <fill>
      <patternFill patternType="solid">
        <fgColor rgb="FFB97B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E0DC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FC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84CEFF"/>
        <bgColor indexed="64"/>
      </patternFill>
    </fill>
    <fill>
      <patternFill patternType="solid">
        <fgColor rgb="FFFFEFCA"/>
        <bgColor indexed="64"/>
      </patternFill>
    </fill>
    <fill>
      <patternFill patternType="solid">
        <fgColor rgb="FFFF8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CEFF"/>
        <bgColor rgb="FF00000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n">
        <color theme="0"/>
      </left>
      <right/>
      <top/>
      <bottom/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 style="thin">
        <color rgb="FF808080"/>
      </top>
      <bottom/>
      <diagonal/>
    </border>
    <border>
      <left style="thick">
        <color rgb="FF808080"/>
      </left>
      <right style="thick">
        <color rgb="FF808080"/>
      </right>
      <top style="thin">
        <color rgb="FF808080"/>
      </top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n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</borders>
  <cellStyleXfs count="63">
    <xf numFmtId="166" fontId="0" fillId="0" borderId="0" applyFont="0" applyFill="0" applyBorder="0" applyProtection="0">
      <alignment vertical="top"/>
    </xf>
    <xf numFmtId="166" fontId="5" fillId="0" borderId="0" applyBorder="0">
      <alignment vertical="top"/>
    </xf>
    <xf numFmtId="170" fontId="5" fillId="0" borderId="0" applyBorder="0">
      <alignment vertical="top"/>
    </xf>
    <xf numFmtId="166" fontId="5" fillId="0" borderId="0" applyBorder="0">
      <alignment vertical="top"/>
    </xf>
    <xf numFmtId="168" fontId="5" fillId="0" borderId="0" applyBorder="0">
      <alignment vertical="top"/>
    </xf>
    <xf numFmtId="167" fontId="5" fillId="0" borderId="0" applyFill="0" applyBorder="0" applyProtection="0">
      <alignment vertical="top"/>
    </xf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5" fillId="0" borderId="0" applyFont="0" applyFill="0" applyBorder="0" applyProtection="0">
      <alignment vertical="top"/>
    </xf>
    <xf numFmtId="171" fontId="5" fillId="0" borderId="0" applyFill="0" applyBorder="0" applyProtection="0">
      <alignment vertical="top"/>
    </xf>
    <xf numFmtId="168" fontId="5" fillId="0" borderId="0" applyFont="0" applyFill="0" applyBorder="0" applyProtection="0">
      <alignment vertical="top"/>
    </xf>
    <xf numFmtId="168" fontId="5" fillId="0" borderId="0" applyFill="0" applyBorder="0" applyProtection="0">
      <alignment vertical="top"/>
    </xf>
    <xf numFmtId="175" fontId="5" fillId="0" borderId="0" applyFont="0" applyFill="0" applyBorder="0" applyProtection="0">
      <alignment vertical="top"/>
    </xf>
    <xf numFmtId="169" fontId="7" fillId="0" borderId="0" applyFill="0" applyBorder="0" applyProtection="0">
      <alignment vertical="top"/>
    </xf>
    <xf numFmtId="169" fontId="5" fillId="0" borderId="0" applyFill="0" applyBorder="0" applyProtection="0">
      <alignment vertical="top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0" fontId="10" fillId="2" borderId="1" applyProtection="0">
      <alignment vertical="top"/>
    </xf>
    <xf numFmtId="166" fontId="10" fillId="2" borderId="1" applyProtection="0">
      <alignment vertical="top"/>
    </xf>
    <xf numFmtId="165" fontId="10" fillId="2" borderId="1" applyProtection="0">
      <alignment vertical="top"/>
    </xf>
    <xf numFmtId="166" fontId="10" fillId="2" borderId="1" applyProtection="0">
      <alignment vertical="top"/>
    </xf>
    <xf numFmtId="166" fontId="5" fillId="0" borderId="0" applyFill="0" applyBorder="0" applyProtection="0">
      <alignment vertical="top"/>
    </xf>
    <xf numFmtId="0" fontId="11" fillId="0" borderId="0"/>
    <xf numFmtId="166" fontId="5" fillId="0" borderId="0" applyFill="0" applyBorder="0" applyProtection="0">
      <alignment vertical="top"/>
    </xf>
    <xf numFmtId="0" fontId="6" fillId="0" borderId="0"/>
    <xf numFmtId="0" fontId="6" fillId="0" borderId="0"/>
    <xf numFmtId="166" fontId="12" fillId="0" borderId="0" applyFill="0" applyBorder="0" applyProtection="0">
      <alignment vertical="top"/>
    </xf>
    <xf numFmtId="166" fontId="12" fillId="0" borderId="0" applyFill="0" applyBorder="0" applyProtection="0">
      <alignment vertical="top"/>
    </xf>
    <xf numFmtId="166" fontId="5" fillId="0" borderId="0" applyFill="0" applyBorder="0" applyProtection="0">
      <alignment vertical="top"/>
    </xf>
    <xf numFmtId="0" fontId="7" fillId="0" borderId="0"/>
    <xf numFmtId="166" fontId="6" fillId="0" borderId="0" applyFont="0" applyFill="0" applyBorder="0" applyProtection="0">
      <alignment vertical="top"/>
    </xf>
    <xf numFmtId="0" fontId="6" fillId="0" borderId="0"/>
    <xf numFmtId="0" fontId="6" fillId="0" borderId="0"/>
    <xf numFmtId="174" fontId="49" fillId="0" borderId="0" applyFont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12" fillId="0" borderId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6" fillId="0" borderId="0" applyFont="0" applyFill="0" applyBorder="0" applyProtection="0">
      <alignment vertical="top"/>
    </xf>
    <xf numFmtId="167" fontId="5" fillId="0" borderId="0" applyBorder="0">
      <alignment vertical="top"/>
    </xf>
    <xf numFmtId="9" fontId="5" fillId="0" borderId="0" applyBorder="0">
      <alignment vertical="top"/>
    </xf>
    <xf numFmtId="167" fontId="5" fillId="0" borderId="0" applyBorder="0">
      <alignment vertical="top"/>
    </xf>
    <xf numFmtId="168" fontId="10" fillId="0" borderId="0" applyBorder="0">
      <alignment vertical="top"/>
    </xf>
    <xf numFmtId="0" fontId="13" fillId="3" borderId="0" applyNumberFormat="0" applyBorder="0" applyAlignment="0" applyProtection="0"/>
    <xf numFmtId="172" fontId="5" fillId="0" borderId="0" applyFont="0" applyFill="0" applyBorder="0" applyProtection="0">
      <alignment vertical="top"/>
    </xf>
    <xf numFmtId="172" fontId="5" fillId="0" borderId="0" applyFill="0" applyBorder="0" applyProtection="0">
      <alignment vertical="top"/>
    </xf>
    <xf numFmtId="43" fontId="49" fillId="0" borderId="0" applyFont="0" applyFill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Protection="0">
      <alignment vertical="top"/>
    </xf>
    <xf numFmtId="0" fontId="4" fillId="0" borderId="0"/>
    <xf numFmtId="0" fontId="57" fillId="20" borderId="0" applyBorder="0"/>
    <xf numFmtId="170" fontId="4" fillId="0" borderId="0" applyFont="0" applyFill="0" applyBorder="0" applyProtection="0">
      <alignment vertical="top"/>
    </xf>
    <xf numFmtId="0" fontId="3" fillId="0" borderId="0"/>
    <xf numFmtId="0" fontId="3" fillId="0" borderId="0"/>
    <xf numFmtId="0" fontId="75" fillId="0" borderId="0"/>
    <xf numFmtId="0" fontId="1" fillId="0" borderId="0"/>
    <xf numFmtId="166" fontId="1" fillId="0" borderId="0" applyFont="0" applyFill="0" applyBorder="0" applyProtection="0">
      <alignment vertical="top"/>
    </xf>
    <xf numFmtId="0" fontId="1" fillId="0" borderId="0"/>
    <xf numFmtId="0" fontId="1" fillId="0" borderId="0"/>
    <xf numFmtId="170" fontId="1" fillId="0" borderId="0" applyFont="0" applyFill="0" applyBorder="0" applyProtection="0">
      <alignment vertical="top"/>
    </xf>
  </cellStyleXfs>
  <cellXfs count="370">
    <xf numFmtId="166" fontId="0" fillId="0" borderId="0" xfId="0">
      <alignment vertical="top"/>
    </xf>
    <xf numFmtId="166" fontId="14" fillId="4" borderId="0" xfId="0" applyFont="1" applyFill="1">
      <alignment vertical="top"/>
    </xf>
    <xf numFmtId="167" fontId="15" fillId="5" borderId="0" xfId="5" applyFont="1" applyFill="1" applyAlignment="1">
      <alignment horizontal="right" vertical="top"/>
    </xf>
    <xf numFmtId="172" fontId="16" fillId="0" borderId="0" xfId="43" applyFont="1">
      <alignment vertical="top"/>
    </xf>
    <xf numFmtId="167" fontId="15" fillId="0" borderId="0" xfId="5" applyFont="1">
      <alignment vertical="top"/>
    </xf>
    <xf numFmtId="168" fontId="17" fillId="0" borderId="0" xfId="11" applyFont="1">
      <alignment vertical="top"/>
    </xf>
    <xf numFmtId="166" fontId="15" fillId="5" borderId="0" xfId="0" applyFont="1" applyFill="1" applyAlignment="1">
      <alignment horizontal="right" vertical="top"/>
    </xf>
    <xf numFmtId="172" fontId="15" fillId="0" borderId="0" xfId="5" applyNumberFormat="1" applyFont="1">
      <alignment vertical="top"/>
    </xf>
    <xf numFmtId="0" fontId="19" fillId="6" borderId="0" xfId="29" applyFont="1" applyFill="1" applyAlignment="1">
      <alignment vertical="top"/>
    </xf>
    <xf numFmtId="166" fontId="16" fillId="0" borderId="0" xfId="21" applyFont="1">
      <alignment vertical="top"/>
    </xf>
    <xf numFmtId="166" fontId="20" fillId="0" borderId="0" xfId="21" applyFont="1">
      <alignment vertical="top"/>
    </xf>
    <xf numFmtId="168" fontId="5" fillId="0" borderId="0" xfId="4">
      <alignment vertical="top"/>
    </xf>
    <xf numFmtId="166" fontId="17" fillId="0" borderId="0" xfId="21" applyFont="1">
      <alignment vertical="top"/>
    </xf>
    <xf numFmtId="166" fontId="15" fillId="0" borderId="0" xfId="21" applyFont="1">
      <alignment vertical="top"/>
    </xf>
    <xf numFmtId="0" fontId="5" fillId="0" borderId="0" xfId="29" applyFont="1" applyAlignment="1">
      <alignment vertical="top"/>
    </xf>
    <xf numFmtId="166" fontId="15" fillId="4" borderId="0" xfId="21" applyFont="1" applyFill="1">
      <alignment vertical="top"/>
    </xf>
    <xf numFmtId="166" fontId="5" fillId="0" borderId="0" xfId="1">
      <alignment vertical="top"/>
    </xf>
    <xf numFmtId="172" fontId="5" fillId="0" borderId="0" xfId="1" applyNumberFormat="1">
      <alignment vertical="top"/>
    </xf>
    <xf numFmtId="166" fontId="22" fillId="0" borderId="0" xfId="21" applyFont="1">
      <alignment vertical="top"/>
    </xf>
    <xf numFmtId="166" fontId="23" fillId="0" borderId="0" xfId="21" applyFont="1">
      <alignment vertical="top"/>
    </xf>
    <xf numFmtId="0" fontId="24" fillId="0" borderId="0" xfId="29" applyFont="1" applyAlignment="1">
      <alignment vertical="top"/>
    </xf>
    <xf numFmtId="166" fontId="15" fillId="0" borderId="0" xfId="21" applyFont="1" applyFill="1">
      <alignment vertical="top"/>
    </xf>
    <xf numFmtId="0" fontId="5" fillId="0" borderId="0" xfId="29" applyFont="1"/>
    <xf numFmtId="0" fontId="26" fillId="0" borderId="0" xfId="29" applyFont="1" applyAlignment="1">
      <alignment vertical="top"/>
    </xf>
    <xf numFmtId="166" fontId="5" fillId="0" borderId="0" xfId="21">
      <alignment vertical="top"/>
    </xf>
    <xf numFmtId="166" fontId="16" fillId="0" borderId="0" xfId="21" applyFont="1" applyAlignment="1">
      <alignment horizontal="right" vertical="top"/>
    </xf>
    <xf numFmtId="166" fontId="11" fillId="0" borderId="0" xfId="21" applyFont="1">
      <alignment vertical="top"/>
    </xf>
    <xf numFmtId="166" fontId="27" fillId="0" borderId="0" xfId="21" applyFont="1">
      <alignment vertical="top"/>
    </xf>
    <xf numFmtId="168" fontId="28" fillId="0" borderId="0" xfId="11" applyFont="1">
      <alignment vertical="top"/>
    </xf>
    <xf numFmtId="173" fontId="15" fillId="10" borderId="0" xfId="0" applyNumberFormat="1" applyFont="1" applyFill="1" applyBorder="1" applyAlignment="1">
      <alignment horizontal="center" vertical="top"/>
    </xf>
    <xf numFmtId="168" fontId="16" fillId="0" borderId="0" xfId="10" applyFont="1">
      <alignment vertical="top"/>
    </xf>
    <xf numFmtId="166" fontId="5" fillId="0" borderId="0" xfId="21" applyAlignment="1">
      <alignment horizontal="right" vertical="top"/>
    </xf>
    <xf numFmtId="0" fontId="5" fillId="0" borderId="0" xfId="29" applyFont="1" applyAlignment="1">
      <alignment horizontal="right" vertical="top"/>
    </xf>
    <xf numFmtId="168" fontId="15" fillId="0" borderId="0" xfId="11" applyFont="1">
      <alignment vertical="top"/>
    </xf>
    <xf numFmtId="0" fontId="29" fillId="0" borderId="0" xfId="29" applyFont="1" applyAlignment="1">
      <alignment vertical="top"/>
    </xf>
    <xf numFmtId="0" fontId="5" fillId="0" borderId="0" xfId="29" applyFont="1" applyAlignment="1">
      <alignment horizontal="center" vertical="top"/>
    </xf>
    <xf numFmtId="0" fontId="24" fillId="0" borderId="0" xfId="29" applyFont="1" applyAlignment="1">
      <alignment horizontal="right" vertical="top"/>
    </xf>
    <xf numFmtId="0" fontId="24" fillId="0" borderId="0" xfId="29" applyFont="1"/>
    <xf numFmtId="166" fontId="30" fillId="0" borderId="0" xfId="21" applyFont="1">
      <alignment vertical="top"/>
    </xf>
    <xf numFmtId="166" fontId="31" fillId="0" borderId="0" xfId="21" applyFont="1">
      <alignment vertical="top"/>
    </xf>
    <xf numFmtId="0" fontId="32" fillId="0" borderId="0" xfId="29" applyFont="1" applyAlignment="1">
      <alignment vertical="top"/>
    </xf>
    <xf numFmtId="0" fontId="34" fillId="0" borderId="0" xfId="29" applyFont="1" applyAlignment="1">
      <alignment vertical="top"/>
    </xf>
    <xf numFmtId="0" fontId="18" fillId="0" borderId="0" xfId="29" applyFont="1"/>
    <xf numFmtId="0" fontId="5" fillId="8" borderId="0" xfId="29" applyFont="1" applyFill="1" applyAlignment="1">
      <alignment vertical="top"/>
    </xf>
    <xf numFmtId="166" fontId="35" fillId="0" borderId="0" xfId="21" applyFont="1">
      <alignment vertical="top"/>
    </xf>
    <xf numFmtId="166" fontId="25" fillId="0" borderId="0" xfId="21" applyFont="1" applyAlignment="1">
      <alignment horizontal="right" vertical="top"/>
    </xf>
    <xf numFmtId="0" fontId="5" fillId="6" borderId="0" xfId="29" applyFont="1" applyFill="1" applyAlignment="1">
      <alignment vertical="top"/>
    </xf>
    <xf numFmtId="166" fontId="36" fillId="0" borderId="0" xfId="0" applyFont="1">
      <alignment vertical="top"/>
    </xf>
    <xf numFmtId="166" fontId="21" fillId="0" borderId="0" xfId="21" applyFont="1" applyAlignment="1">
      <alignment horizontal="right" vertical="top"/>
    </xf>
    <xf numFmtId="166" fontId="37" fillId="0" borderId="0" xfId="0" applyFont="1">
      <alignment vertical="top"/>
    </xf>
    <xf numFmtId="0" fontId="7" fillId="0" borderId="0" xfId="29"/>
    <xf numFmtId="166" fontId="38" fillId="0" borderId="0" xfId="0" applyFont="1">
      <alignment vertical="top"/>
    </xf>
    <xf numFmtId="166" fontId="39" fillId="0" borderId="0" xfId="0" applyFont="1">
      <alignment vertical="top"/>
    </xf>
    <xf numFmtId="166" fontId="40" fillId="0" borderId="0" xfId="21" applyFont="1">
      <alignment vertical="top"/>
    </xf>
    <xf numFmtId="166" fontId="33" fillId="0" borderId="0" xfId="21" applyFont="1">
      <alignment vertical="top"/>
    </xf>
    <xf numFmtId="168" fontId="5" fillId="0" borderId="0" xfId="21" applyNumberFormat="1">
      <alignment vertical="top"/>
    </xf>
    <xf numFmtId="0" fontId="41" fillId="0" borderId="0" xfId="29" applyFont="1" applyAlignment="1">
      <alignment vertical="top"/>
    </xf>
    <xf numFmtId="0" fontId="34" fillId="0" borderId="0" xfId="29" applyFont="1"/>
    <xf numFmtId="0" fontId="5" fillId="11" borderId="0" xfId="29" applyFont="1" applyFill="1" applyAlignment="1">
      <alignment horizontal="center" vertical="top"/>
    </xf>
    <xf numFmtId="0" fontId="42" fillId="7" borderId="0" xfId="29" applyFont="1" applyFill="1" applyAlignment="1">
      <alignment vertical="center"/>
    </xf>
    <xf numFmtId="0" fontId="43" fillId="3" borderId="0" xfId="42" applyFont="1"/>
    <xf numFmtId="166" fontId="15" fillId="0" borderId="0" xfId="21" applyFont="1" applyAlignment="1">
      <alignment horizontal="right" vertical="top"/>
    </xf>
    <xf numFmtId="166" fontId="43" fillId="13" borderId="0" xfId="29" applyNumberFormat="1" applyFont="1" applyFill="1" applyAlignment="1">
      <alignment vertical="top"/>
    </xf>
    <xf numFmtId="0" fontId="42" fillId="0" borderId="0" xfId="29" applyFont="1" applyAlignment="1">
      <alignment vertical="top"/>
    </xf>
    <xf numFmtId="0" fontId="5" fillId="14" borderId="0" xfId="29" applyFont="1" applyFill="1" applyAlignment="1">
      <alignment horizontal="center" vertical="top"/>
    </xf>
    <xf numFmtId="166" fontId="11" fillId="0" borderId="0" xfId="21" applyFont="1" applyAlignment="1">
      <alignment horizontal="right" vertical="top"/>
    </xf>
    <xf numFmtId="0" fontId="5" fillId="8" borderId="0" xfId="29" applyFont="1" applyFill="1" applyAlignment="1">
      <alignment horizontal="center" vertical="top"/>
    </xf>
    <xf numFmtId="166" fontId="44" fillId="4" borderId="0" xfId="29" applyNumberFormat="1" applyFont="1" applyFill="1" applyAlignment="1">
      <alignment vertical="top"/>
    </xf>
    <xf numFmtId="166" fontId="5" fillId="9" borderId="0" xfId="29" applyNumberFormat="1" applyFont="1" applyFill="1" applyAlignment="1">
      <alignment horizontal="center" vertical="top"/>
    </xf>
    <xf numFmtId="166" fontId="45" fillId="0" borderId="0" xfId="21" applyFont="1" applyFill="1">
      <alignment vertical="top"/>
    </xf>
    <xf numFmtId="0" fontId="46" fillId="4" borderId="0" xfId="29" applyFont="1" applyFill="1" applyAlignment="1">
      <alignment vertical="center"/>
    </xf>
    <xf numFmtId="166" fontId="12" fillId="0" borderId="0" xfId="0" applyFont="1" applyAlignment="1"/>
    <xf numFmtId="0" fontId="47" fillId="0" borderId="0" xfId="29" applyFont="1" applyAlignment="1">
      <alignment vertical="top"/>
    </xf>
    <xf numFmtId="166" fontId="8" fillId="0" borderId="0" xfId="15" applyNumberFormat="1" applyFill="1" applyAlignment="1">
      <alignment vertical="top"/>
    </xf>
    <xf numFmtId="0" fontId="7" fillId="2" borderId="0" xfId="29" applyFill="1"/>
    <xf numFmtId="0" fontId="5" fillId="15" borderId="0" xfId="29" applyFont="1" applyFill="1" applyAlignment="1">
      <alignment vertical="top"/>
    </xf>
    <xf numFmtId="176" fontId="15" fillId="0" borderId="0" xfId="43" applyNumberFormat="1" applyFont="1" applyFill="1" applyAlignment="1">
      <alignment horizontal="left" vertical="top"/>
    </xf>
    <xf numFmtId="0" fontId="5" fillId="2" borderId="0" xfId="29" applyFont="1" applyFill="1" applyAlignment="1">
      <alignment horizontal="center" vertical="top"/>
    </xf>
    <xf numFmtId="0" fontId="48" fillId="0" borderId="0" xfId="29" applyFont="1" applyAlignment="1">
      <alignment vertical="top"/>
    </xf>
    <xf numFmtId="0" fontId="5" fillId="16" borderId="0" xfId="42" applyFont="1" applyFill="1" applyBorder="1" applyAlignment="1">
      <alignment horizontal="center" vertical="top"/>
    </xf>
    <xf numFmtId="0" fontId="42" fillId="8" borderId="0" xfId="29" applyFont="1" applyFill="1" applyAlignment="1">
      <alignment vertical="top"/>
    </xf>
    <xf numFmtId="177" fontId="15" fillId="0" borderId="0" xfId="21" applyNumberFormat="1" applyFont="1" applyFill="1" applyAlignment="1">
      <alignment horizontal="left" vertical="top"/>
    </xf>
    <xf numFmtId="169" fontId="5" fillId="0" borderId="0" xfId="1" applyNumberFormat="1">
      <alignment vertical="top"/>
    </xf>
    <xf numFmtId="166" fontId="5" fillId="7" borderId="0" xfId="21" applyFill="1">
      <alignment vertical="top"/>
    </xf>
    <xf numFmtId="166" fontId="5" fillId="7" borderId="0" xfId="21" applyFill="1" applyAlignment="1">
      <alignment horizontal="right" vertical="top"/>
    </xf>
    <xf numFmtId="166" fontId="23" fillId="7" borderId="0" xfId="21" applyFont="1" applyFill="1">
      <alignment vertical="top"/>
    </xf>
    <xf numFmtId="166" fontId="20" fillId="7" borderId="0" xfId="21" applyFont="1" applyFill="1">
      <alignment vertical="top"/>
    </xf>
    <xf numFmtId="166" fontId="50" fillId="0" borderId="0" xfId="21" applyFont="1">
      <alignment vertical="top"/>
    </xf>
    <xf numFmtId="169" fontId="5" fillId="0" borderId="0" xfId="21" applyNumberFormat="1">
      <alignment vertical="top"/>
    </xf>
    <xf numFmtId="169" fontId="10" fillId="12" borderId="1" xfId="20" applyNumberFormat="1" applyFill="1" applyProtection="1">
      <alignment vertical="top"/>
      <protection locked="0"/>
    </xf>
    <xf numFmtId="43" fontId="42" fillId="0" borderId="0" xfId="45" applyFont="1" applyAlignment="1">
      <alignment vertical="top"/>
    </xf>
    <xf numFmtId="174" fontId="42" fillId="0" borderId="0" xfId="33" applyFont="1">
      <alignment vertical="top"/>
    </xf>
    <xf numFmtId="178" fontId="42" fillId="0" borderId="0" xfId="45" applyNumberFormat="1" applyFont="1" applyAlignment="1">
      <alignment vertical="top"/>
    </xf>
    <xf numFmtId="168" fontId="47" fillId="0" borderId="0" xfId="4" applyFont="1">
      <alignment vertical="top"/>
    </xf>
    <xf numFmtId="168" fontId="42" fillId="0" borderId="0" xfId="4" applyFont="1">
      <alignment vertical="top"/>
    </xf>
    <xf numFmtId="1" fontId="47" fillId="0" borderId="0" xfId="29" applyNumberFormat="1" applyFont="1" applyAlignment="1">
      <alignment vertical="top"/>
    </xf>
    <xf numFmtId="1" fontId="47" fillId="0" borderId="0" xfId="33" applyNumberFormat="1" applyFont="1">
      <alignment vertical="top"/>
    </xf>
    <xf numFmtId="0" fontId="53" fillId="0" borderId="0" xfId="50" applyFont="1"/>
    <xf numFmtId="0" fontId="58" fillId="0" borderId="0" xfId="50" applyFont="1" applyAlignment="1">
      <alignment vertical="center"/>
    </xf>
    <xf numFmtId="0" fontId="54" fillId="4" borderId="9" xfId="52" applyFont="1" applyFill="1" applyBorder="1" applyAlignment="1">
      <alignment vertical="center"/>
    </xf>
    <xf numFmtId="0" fontId="54" fillId="4" borderId="0" xfId="52" applyFont="1" applyFill="1" applyAlignment="1">
      <alignment vertical="center"/>
    </xf>
    <xf numFmtId="0" fontId="60" fillId="0" borderId="0" xfId="46" applyFont="1" applyBorder="1" applyAlignment="1">
      <alignment horizontal="left" vertical="center" wrapText="1"/>
    </xf>
    <xf numFmtId="0" fontId="61" fillId="0" borderId="0" xfId="47" applyFont="1" applyBorder="1" applyAlignment="1">
      <alignment vertical="center"/>
    </xf>
    <xf numFmtId="0" fontId="53" fillId="0" borderId="0" xfId="50" applyFont="1" applyAlignment="1">
      <alignment vertical="center"/>
    </xf>
    <xf numFmtId="0" fontId="55" fillId="0" borderId="0" xfId="46" applyFont="1" applyFill="1" applyBorder="1" applyAlignment="1">
      <alignment horizontal="center" vertical="center" wrapText="1"/>
    </xf>
    <xf numFmtId="0" fontId="56" fillId="0" borderId="0" xfId="50" applyFont="1" applyAlignment="1">
      <alignment vertical="center"/>
    </xf>
    <xf numFmtId="0" fontId="60" fillId="0" borderId="0" xfId="50" applyFont="1" applyAlignment="1">
      <alignment horizontal="center" vertical="center" wrapText="1"/>
    </xf>
    <xf numFmtId="0" fontId="62" fillId="0" borderId="0" xfId="50" applyFont="1" applyAlignment="1">
      <alignment horizontal="justify" vertical="center" wrapText="1"/>
    </xf>
    <xf numFmtId="0" fontId="61" fillId="0" borderId="0" xfId="50" applyFont="1" applyAlignment="1">
      <alignment vertical="center" wrapText="1"/>
    </xf>
    <xf numFmtId="0" fontId="53" fillId="0" borderId="0" xfId="50" applyFont="1" applyAlignment="1">
      <alignment vertical="center" wrapText="1"/>
    </xf>
    <xf numFmtId="0" fontId="66" fillId="0" borderId="0" xfId="50" applyFont="1" applyAlignment="1">
      <alignment horizontal="left" vertical="center"/>
    </xf>
    <xf numFmtId="168" fontId="10" fillId="12" borderId="30" xfId="19" applyNumberFormat="1" applyFill="1" applyBorder="1" applyProtection="1">
      <alignment vertical="top"/>
      <protection locked="0"/>
    </xf>
    <xf numFmtId="166" fontId="10" fillId="12" borderId="30" xfId="20" applyFill="1" applyBorder="1" applyProtection="1">
      <alignment vertical="top"/>
      <protection locked="0"/>
    </xf>
    <xf numFmtId="169" fontId="10" fillId="0" borderId="30" xfId="20" applyNumberFormat="1" applyFill="1" applyBorder="1" applyProtection="1">
      <alignment vertical="top"/>
      <protection locked="0"/>
    </xf>
    <xf numFmtId="166" fontId="68" fillId="0" borderId="0" xfId="21" applyFont="1">
      <alignment vertical="top"/>
    </xf>
    <xf numFmtId="166" fontId="69" fillId="0" borderId="0" xfId="21" applyFont="1">
      <alignment vertical="top"/>
    </xf>
    <xf numFmtId="166" fontId="70" fillId="0" borderId="0" xfId="21" applyFont="1" applyAlignment="1">
      <alignment horizontal="right" vertical="top"/>
    </xf>
    <xf numFmtId="166" fontId="47" fillId="0" borderId="0" xfId="21" applyFont="1">
      <alignment vertical="top"/>
    </xf>
    <xf numFmtId="166" fontId="71" fillId="0" borderId="0" xfId="21" applyFont="1">
      <alignment vertical="top"/>
    </xf>
    <xf numFmtId="166" fontId="72" fillId="0" borderId="0" xfId="21" applyFont="1">
      <alignment vertical="top"/>
    </xf>
    <xf numFmtId="166" fontId="73" fillId="0" borderId="0" xfId="21" applyFont="1" applyAlignment="1">
      <alignment horizontal="right" vertical="top"/>
    </xf>
    <xf numFmtId="166" fontId="73" fillId="0" borderId="0" xfId="21" applyFont="1">
      <alignment vertical="top"/>
    </xf>
    <xf numFmtId="166" fontId="71" fillId="0" borderId="0" xfId="21" applyFont="1" applyFill="1">
      <alignment vertical="top"/>
    </xf>
    <xf numFmtId="170" fontId="73" fillId="0" borderId="0" xfId="21" applyNumberFormat="1" applyFont="1">
      <alignment vertical="top"/>
    </xf>
    <xf numFmtId="170" fontId="74" fillId="12" borderId="1" xfId="17" applyFont="1" applyFill="1" applyProtection="1">
      <alignment vertical="top"/>
      <protection locked="0"/>
    </xf>
    <xf numFmtId="166" fontId="77" fillId="0" borderId="0" xfId="21" applyFont="1">
      <alignment vertical="top"/>
    </xf>
    <xf numFmtId="166" fontId="78" fillId="0" borderId="0" xfId="21" applyFont="1">
      <alignment vertical="top"/>
    </xf>
    <xf numFmtId="166" fontId="42" fillId="0" borderId="0" xfId="21" applyFont="1">
      <alignment vertical="top"/>
    </xf>
    <xf numFmtId="166" fontId="79" fillId="0" borderId="0" xfId="21" applyFont="1">
      <alignment vertical="top"/>
    </xf>
    <xf numFmtId="166" fontId="80" fillId="0" borderId="0" xfId="21" applyFont="1">
      <alignment vertical="top"/>
    </xf>
    <xf numFmtId="166" fontId="76" fillId="0" borderId="0" xfId="21" applyFont="1" applyAlignment="1">
      <alignment horizontal="right" vertical="top"/>
    </xf>
    <xf numFmtId="166" fontId="76" fillId="0" borderId="0" xfId="21" applyFont="1">
      <alignment vertical="top"/>
    </xf>
    <xf numFmtId="166" fontId="20" fillId="0" borderId="0" xfId="21" applyFont="1" applyFill="1">
      <alignment vertical="top"/>
    </xf>
    <xf numFmtId="166" fontId="23" fillId="0" borderId="0" xfId="21" applyFont="1" applyFill="1">
      <alignment vertical="top"/>
    </xf>
    <xf numFmtId="166" fontId="11" fillId="0" borderId="0" xfId="21" applyFont="1" applyFill="1" applyAlignment="1">
      <alignment horizontal="right" vertical="top"/>
    </xf>
    <xf numFmtId="166" fontId="5" fillId="0" borderId="0" xfId="21" applyFill="1">
      <alignment vertical="top"/>
    </xf>
    <xf numFmtId="172" fontId="10" fillId="0" borderId="30" xfId="20" applyNumberFormat="1" applyFill="1" applyBorder="1" applyProtection="1">
      <alignment vertical="top"/>
      <protection locked="0"/>
    </xf>
    <xf numFmtId="166" fontId="67" fillId="0" borderId="0" xfId="21" applyFont="1" applyAlignment="1">
      <alignment horizontal="right" vertical="top"/>
    </xf>
    <xf numFmtId="166" fontId="47" fillId="0" borderId="0" xfId="21" applyFont="1" applyAlignment="1">
      <alignment horizontal="right" vertical="top"/>
    </xf>
    <xf numFmtId="166" fontId="47" fillId="0" borderId="0" xfId="1" applyFont="1">
      <alignment vertical="top"/>
    </xf>
    <xf numFmtId="172" fontId="47" fillId="0" borderId="0" xfId="1" applyNumberFormat="1" applyFont="1">
      <alignment vertical="top"/>
    </xf>
    <xf numFmtId="181" fontId="42" fillId="0" borderId="0" xfId="21" applyNumberFormat="1" applyFont="1">
      <alignment vertical="top"/>
    </xf>
    <xf numFmtId="181" fontId="5" fillId="0" borderId="0" xfId="21" applyNumberFormat="1">
      <alignment vertical="top"/>
    </xf>
    <xf numFmtId="181" fontId="47" fillId="0" borderId="0" xfId="21" applyNumberFormat="1" applyFont="1">
      <alignment vertical="top"/>
    </xf>
    <xf numFmtId="181" fontId="42" fillId="0" borderId="0" xfId="21" applyNumberFormat="1" applyFont="1" applyFill="1">
      <alignment vertical="top"/>
    </xf>
    <xf numFmtId="169" fontId="42" fillId="0" borderId="0" xfId="21" applyNumberFormat="1" applyFont="1" applyFill="1">
      <alignment vertical="top"/>
    </xf>
    <xf numFmtId="181" fontId="5" fillId="0" borderId="0" xfId="21" applyNumberFormat="1" applyFill="1">
      <alignment vertical="top"/>
    </xf>
    <xf numFmtId="166" fontId="47" fillId="0" borderId="0" xfId="21" applyFont="1" applyFill="1">
      <alignment vertical="top"/>
    </xf>
    <xf numFmtId="166" fontId="68" fillId="0" borderId="0" xfId="21" applyFont="1" applyFill="1">
      <alignment vertical="top"/>
    </xf>
    <xf numFmtId="166" fontId="50" fillId="0" borderId="0" xfId="21" applyFont="1" applyFill="1">
      <alignment vertical="top"/>
    </xf>
    <xf numFmtId="166" fontId="5" fillId="0" borderId="0" xfId="21" applyFill="1" applyAlignment="1">
      <alignment horizontal="right" vertical="top"/>
    </xf>
    <xf numFmtId="166" fontId="76" fillId="0" borderId="0" xfId="21" applyFont="1" applyFill="1">
      <alignment vertical="top"/>
    </xf>
    <xf numFmtId="166" fontId="72" fillId="0" borderId="0" xfId="21" applyFont="1" applyFill="1">
      <alignment vertical="top"/>
    </xf>
    <xf numFmtId="166" fontId="73" fillId="0" borderId="0" xfId="21" applyFont="1" applyFill="1" applyAlignment="1">
      <alignment horizontal="right" vertical="top"/>
    </xf>
    <xf numFmtId="166" fontId="73" fillId="0" borderId="0" xfId="21" applyFont="1" applyFill="1">
      <alignment vertical="top"/>
    </xf>
    <xf numFmtId="166" fontId="79" fillId="0" borderId="0" xfId="21" applyFont="1" applyFill="1">
      <alignment vertical="top"/>
    </xf>
    <xf numFmtId="166" fontId="80" fillId="0" borderId="0" xfId="21" applyFont="1" applyFill="1">
      <alignment vertical="top"/>
    </xf>
    <xf numFmtId="166" fontId="76" fillId="0" borderId="0" xfId="21" applyFont="1" applyFill="1" applyAlignment="1">
      <alignment horizontal="right" vertical="top"/>
    </xf>
    <xf numFmtId="166" fontId="47" fillId="0" borderId="31" xfId="21" applyFont="1" applyFill="1" applyBorder="1">
      <alignment vertical="top"/>
    </xf>
    <xf numFmtId="181" fontId="47" fillId="0" borderId="31" xfId="21" applyNumberFormat="1" applyFont="1" applyFill="1" applyBorder="1">
      <alignment vertical="top"/>
    </xf>
    <xf numFmtId="166" fontId="47" fillId="0" borderId="0" xfId="21" applyFont="1" applyFill="1" applyBorder="1">
      <alignment vertical="top"/>
    </xf>
    <xf numFmtId="181" fontId="47" fillId="0" borderId="0" xfId="21" applyNumberFormat="1" applyFont="1" applyFill="1" applyBorder="1">
      <alignment vertical="top"/>
    </xf>
    <xf numFmtId="166" fontId="69" fillId="0" borderId="0" xfId="21" applyFont="1" applyFill="1">
      <alignment vertical="top"/>
    </xf>
    <xf numFmtId="166" fontId="47" fillId="0" borderId="0" xfId="21" applyFont="1" applyFill="1" applyAlignment="1">
      <alignment horizontal="right" vertical="top"/>
    </xf>
    <xf numFmtId="169" fontId="47" fillId="0" borderId="0" xfId="21" applyNumberFormat="1" applyFont="1" applyFill="1">
      <alignment vertical="top"/>
    </xf>
    <xf numFmtId="182" fontId="53" fillId="0" borderId="0" xfId="50" applyNumberFormat="1" applyFont="1" applyAlignment="1">
      <alignment vertical="center"/>
    </xf>
    <xf numFmtId="166" fontId="81" fillId="0" borderId="0" xfId="0" applyFont="1" applyFill="1">
      <alignment vertical="top"/>
    </xf>
    <xf numFmtId="166" fontId="15" fillId="0" borderId="0" xfId="21" applyFont="1" applyFill="1" applyAlignment="1">
      <alignment horizontal="left" vertical="center"/>
    </xf>
    <xf numFmtId="166" fontId="42" fillId="0" borderId="0" xfId="21" applyFont="1" applyFill="1">
      <alignment vertical="top"/>
    </xf>
    <xf numFmtId="183" fontId="5" fillId="0" borderId="0" xfId="21" applyNumberFormat="1">
      <alignment vertical="top"/>
    </xf>
    <xf numFmtId="183" fontId="5" fillId="0" borderId="0" xfId="21" applyNumberFormat="1" applyFill="1">
      <alignment vertical="top"/>
    </xf>
    <xf numFmtId="183" fontId="47" fillId="0" borderId="31" xfId="21" applyNumberFormat="1" applyFont="1" applyFill="1" applyBorder="1">
      <alignment vertical="top"/>
    </xf>
    <xf numFmtId="166" fontId="77" fillId="0" borderId="0" xfId="21" applyFont="1" applyFill="1">
      <alignment vertical="top"/>
    </xf>
    <xf numFmtId="169" fontId="10" fillId="0" borderId="1" xfId="20" applyNumberFormat="1" applyFill="1" applyProtection="1">
      <alignment vertical="top"/>
      <protection locked="0"/>
    </xf>
    <xf numFmtId="0" fontId="2" fillId="0" borderId="0" xfId="48" applyFont="1"/>
    <xf numFmtId="166" fontId="2" fillId="17" borderId="0" xfId="51" applyFont="1" applyFill="1">
      <alignment vertical="top"/>
    </xf>
    <xf numFmtId="0" fontId="87" fillId="18" borderId="4" xfId="49" applyFont="1" applyFill="1" applyBorder="1" applyAlignment="1">
      <alignment horizontal="center" vertical="center"/>
    </xf>
    <xf numFmtId="0" fontId="87" fillId="18" borderId="5" xfId="49" applyFont="1" applyFill="1" applyBorder="1" applyAlignment="1">
      <alignment horizontal="center" vertical="center"/>
    </xf>
    <xf numFmtId="0" fontId="87" fillId="18" borderId="6" xfId="49" applyFont="1" applyFill="1" applyBorder="1" applyAlignment="1">
      <alignment horizontal="center" vertical="center"/>
    </xf>
    <xf numFmtId="0" fontId="87" fillId="18" borderId="7" xfId="49" applyFont="1" applyFill="1" applyBorder="1" applyAlignment="1">
      <alignment horizontal="center" vertical="center"/>
    </xf>
    <xf numFmtId="0" fontId="88" fillId="17" borderId="0" xfId="49" applyFont="1" applyFill="1" applyAlignment="1">
      <alignment vertical="center"/>
    </xf>
    <xf numFmtId="0" fontId="89" fillId="18" borderId="12" xfId="48" applyFont="1" applyFill="1" applyBorder="1" applyAlignment="1">
      <alignment horizontal="center" vertical="center" wrapText="1"/>
    </xf>
    <xf numFmtId="0" fontId="65" fillId="0" borderId="0" xfId="52" applyFont="1" applyAlignment="1">
      <alignment horizontal="center" vertical="center" wrapText="1"/>
    </xf>
    <xf numFmtId="166" fontId="88" fillId="0" borderId="0" xfId="51" applyFont="1" applyFill="1" applyBorder="1">
      <alignment vertical="top"/>
    </xf>
    <xf numFmtId="0" fontId="65" fillId="0" borderId="0" xfId="49" applyFont="1" applyAlignment="1">
      <alignment horizontal="center" vertical="center"/>
    </xf>
    <xf numFmtId="166" fontId="88" fillId="17" borderId="0" xfId="51" applyFont="1" applyFill="1">
      <alignment vertical="top"/>
    </xf>
    <xf numFmtId="0" fontId="89" fillId="17" borderId="32" xfId="48" applyFont="1" applyFill="1" applyBorder="1" applyAlignment="1">
      <alignment horizontal="center" vertical="center" wrapText="1"/>
    </xf>
    <xf numFmtId="0" fontId="88" fillId="0" borderId="0" xfId="49" applyFont="1" applyAlignment="1">
      <alignment vertical="center"/>
    </xf>
    <xf numFmtId="0" fontId="65" fillId="0" borderId="0" xfId="49" applyFont="1" applyAlignment="1">
      <alignment vertical="center"/>
    </xf>
    <xf numFmtId="0" fontId="88" fillId="0" borderId="0" xfId="53" applyFont="1" applyFill="1" applyBorder="1" applyAlignment="1">
      <alignment horizontal="center" vertical="center"/>
    </xf>
    <xf numFmtId="180" fontId="82" fillId="0" borderId="0" xfId="49" applyNumberFormat="1" applyFont="1" applyAlignment="1">
      <alignment horizontal="center" vertical="center"/>
    </xf>
    <xf numFmtId="180" fontId="88" fillId="0" borderId="0" xfId="49" applyNumberFormat="1" applyFont="1" applyAlignment="1">
      <alignment vertical="center"/>
    </xf>
    <xf numFmtId="179" fontId="88" fillId="17" borderId="0" xfId="49" applyNumberFormat="1" applyFont="1" applyFill="1" applyAlignment="1">
      <alignment vertical="center"/>
    </xf>
    <xf numFmtId="179" fontId="88" fillId="17" borderId="0" xfId="51" applyNumberFormat="1" applyFont="1" applyFill="1">
      <alignment vertical="top"/>
    </xf>
    <xf numFmtId="0" fontId="90" fillId="17" borderId="0" xfId="49" applyFont="1" applyFill="1" applyAlignment="1">
      <alignment vertical="center"/>
    </xf>
    <xf numFmtId="166" fontId="88" fillId="17" borderId="0" xfId="51" applyFont="1" applyFill="1" applyBorder="1">
      <alignment vertical="top"/>
    </xf>
    <xf numFmtId="0" fontId="88" fillId="19" borderId="0" xfId="53" applyFont="1" applyFill="1" applyBorder="1" applyAlignment="1">
      <alignment horizontal="center" vertical="center"/>
    </xf>
    <xf numFmtId="0" fontId="36" fillId="0" borderId="0" xfId="53" applyFont="1" applyFill="1" applyBorder="1" applyAlignment="1">
      <alignment horizontal="center" vertical="center"/>
    </xf>
    <xf numFmtId="172" fontId="10" fillId="0" borderId="0" xfId="20" applyNumberFormat="1" applyFill="1" applyBorder="1" applyProtection="1">
      <alignment vertical="top"/>
      <protection locked="0"/>
    </xf>
    <xf numFmtId="0" fontId="87" fillId="18" borderId="10" xfId="60" applyFont="1" applyFill="1" applyBorder="1" applyAlignment="1">
      <alignment vertical="center"/>
    </xf>
    <xf numFmtId="0" fontId="87" fillId="18" borderId="11" xfId="60" applyFont="1" applyFill="1" applyBorder="1" applyAlignment="1">
      <alignment horizontal="center" vertical="center"/>
    </xf>
    <xf numFmtId="0" fontId="88" fillId="17" borderId="0" xfId="60" applyFont="1" applyFill="1" applyAlignment="1">
      <alignment vertical="center"/>
    </xf>
    <xf numFmtId="166" fontId="88" fillId="17" borderId="0" xfId="59" applyFont="1" applyFill="1">
      <alignment vertical="top"/>
    </xf>
    <xf numFmtId="0" fontId="65" fillId="18" borderId="12" xfId="60" applyFont="1" applyFill="1" applyBorder="1" applyAlignment="1">
      <alignment vertical="center"/>
    </xf>
    <xf numFmtId="0" fontId="88" fillId="0" borderId="13" xfId="60" applyFont="1" applyBorder="1" applyAlignment="1">
      <alignment vertical="center"/>
    </xf>
    <xf numFmtId="0" fontId="88" fillId="0" borderId="14" xfId="60" applyFont="1" applyBorder="1" applyAlignment="1">
      <alignment horizontal="center" vertical="center"/>
    </xf>
    <xf numFmtId="1" fontId="88" fillId="26" borderId="14" xfId="60" applyNumberFormat="1" applyFont="1" applyFill="1" applyBorder="1" applyAlignment="1">
      <alignment vertical="center"/>
    </xf>
    <xf numFmtId="1" fontId="88" fillId="25" borderId="14" xfId="60" applyNumberFormat="1" applyFont="1" applyFill="1" applyBorder="1" applyAlignment="1">
      <alignment vertical="center"/>
    </xf>
    <xf numFmtId="1" fontId="88" fillId="25" borderId="15" xfId="60" applyNumberFormat="1" applyFont="1" applyFill="1" applyBorder="1" applyAlignment="1">
      <alignment vertical="center"/>
    </xf>
    <xf numFmtId="0" fontId="88" fillId="0" borderId="16" xfId="60" applyFont="1" applyBorder="1" applyAlignment="1">
      <alignment horizontal="center" vertical="center"/>
    </xf>
    <xf numFmtId="0" fontId="88" fillId="0" borderId="25" xfId="60" applyFont="1" applyBorder="1" applyAlignment="1">
      <alignment vertical="center"/>
    </xf>
    <xf numFmtId="0" fontId="88" fillId="0" borderId="18" xfId="60" applyFont="1" applyBorder="1" applyAlignment="1">
      <alignment horizontal="center" vertical="center"/>
    </xf>
    <xf numFmtId="179" fontId="88" fillId="27" borderId="18" xfId="60" applyNumberFormat="1" applyFont="1" applyFill="1" applyBorder="1" applyAlignment="1" applyProtection="1">
      <alignment vertical="center"/>
      <protection locked="0"/>
    </xf>
    <xf numFmtId="179" fontId="88" fillId="25" borderId="18" xfId="60" applyNumberFormat="1" applyFont="1" applyFill="1" applyBorder="1" applyAlignment="1" applyProtection="1">
      <alignment vertical="center"/>
      <protection locked="0"/>
    </xf>
    <xf numFmtId="179" fontId="88" fillId="25" borderId="19" xfId="60" applyNumberFormat="1" applyFont="1" applyFill="1" applyBorder="1" applyAlignment="1" applyProtection="1">
      <alignment vertical="center"/>
      <protection locked="0"/>
    </xf>
    <xf numFmtId="0" fontId="88" fillId="0" borderId="20" xfId="60" applyFont="1" applyBorder="1" applyAlignment="1">
      <alignment horizontal="center" vertical="center"/>
    </xf>
    <xf numFmtId="0" fontId="88" fillId="0" borderId="21" xfId="60" applyFont="1" applyBorder="1" applyAlignment="1">
      <alignment vertical="center"/>
    </xf>
    <xf numFmtId="0" fontId="88" fillId="0" borderId="22" xfId="60" applyFont="1" applyBorder="1" applyAlignment="1">
      <alignment horizontal="center" vertical="center"/>
    </xf>
    <xf numFmtId="179" fontId="88" fillId="27" borderId="22" xfId="60" applyNumberFormat="1" applyFont="1" applyFill="1" applyBorder="1" applyAlignment="1" applyProtection="1">
      <alignment vertical="center"/>
      <protection locked="0"/>
    </xf>
    <xf numFmtId="179" fontId="88" fillId="25" borderId="22" xfId="60" applyNumberFormat="1" applyFont="1" applyFill="1" applyBorder="1" applyAlignment="1" applyProtection="1">
      <alignment vertical="center"/>
      <protection locked="0"/>
    </xf>
    <xf numFmtId="179" fontId="88" fillId="25" borderId="23" xfId="60" applyNumberFormat="1" applyFont="1" applyFill="1" applyBorder="1" applyAlignment="1" applyProtection="1">
      <alignment vertical="center"/>
      <protection locked="0"/>
    </xf>
    <xf numFmtId="0" fontId="88" fillId="0" borderId="24" xfId="60" applyFont="1" applyBorder="1" applyAlignment="1">
      <alignment horizontal="center" vertical="center"/>
    </xf>
    <xf numFmtId="179" fontId="88" fillId="17" borderId="0" xfId="60" applyNumberFormat="1" applyFont="1" applyFill="1" applyAlignment="1">
      <alignment vertical="center"/>
    </xf>
    <xf numFmtId="0" fontId="82" fillId="0" borderId="13" xfId="60" applyFont="1" applyBorder="1" applyAlignment="1">
      <alignment vertical="center"/>
    </xf>
    <xf numFmtId="0" fontId="88" fillId="0" borderId="15" xfId="60" applyFont="1" applyBorder="1" applyAlignment="1">
      <alignment horizontal="center" vertical="center"/>
    </xf>
    <xf numFmtId="10" fontId="88" fillId="27" borderId="13" xfId="60" applyNumberFormat="1" applyFont="1" applyFill="1" applyBorder="1" applyAlignment="1" applyProtection="1">
      <alignment vertical="center"/>
      <protection locked="0"/>
    </xf>
    <xf numFmtId="0" fontId="82" fillId="0" borderId="21" xfId="60" applyFont="1" applyBorder="1" applyAlignment="1">
      <alignment vertical="center"/>
    </xf>
    <xf numFmtId="0" fontId="88" fillId="0" borderId="23" xfId="60" applyFont="1" applyBorder="1" applyAlignment="1">
      <alignment horizontal="center" vertical="center"/>
    </xf>
    <xf numFmtId="10" fontId="88" fillId="27" borderId="21" xfId="60" applyNumberFormat="1" applyFont="1" applyFill="1" applyBorder="1" applyAlignment="1" applyProtection="1">
      <alignment vertical="center"/>
      <protection locked="0"/>
    </xf>
    <xf numFmtId="0" fontId="88" fillId="0" borderId="33" xfId="60" applyFont="1" applyBorder="1" applyAlignment="1">
      <alignment horizontal="center" vertical="center"/>
    </xf>
    <xf numFmtId="179" fontId="88" fillId="26" borderId="14" xfId="60" applyNumberFormat="1" applyFont="1" applyFill="1" applyBorder="1" applyAlignment="1">
      <alignment vertical="center"/>
    </xf>
    <xf numFmtId="179" fontId="88" fillId="26" borderId="14" xfId="60" applyNumberFormat="1" applyFont="1" applyFill="1" applyBorder="1" applyAlignment="1">
      <alignment horizontal="right" vertical="center"/>
    </xf>
    <xf numFmtId="179" fontId="88" fillId="26" borderId="15" xfId="60" applyNumberFormat="1" applyFont="1" applyFill="1" applyBorder="1" applyAlignment="1">
      <alignment horizontal="right" vertical="center"/>
    </xf>
    <xf numFmtId="179" fontId="88" fillId="26" borderId="22" xfId="60" applyNumberFormat="1" applyFont="1" applyFill="1" applyBorder="1" applyAlignment="1">
      <alignment vertical="center"/>
    </xf>
    <xf numFmtId="179" fontId="88" fillId="26" borderId="22" xfId="60" applyNumberFormat="1" applyFont="1" applyFill="1" applyBorder="1" applyAlignment="1">
      <alignment horizontal="right" vertical="center"/>
    </xf>
    <xf numFmtId="179" fontId="88" fillId="26" borderId="23" xfId="60" applyNumberFormat="1" applyFont="1" applyFill="1" applyBorder="1" applyAlignment="1">
      <alignment horizontal="right" vertical="center"/>
    </xf>
    <xf numFmtId="170" fontId="88" fillId="17" borderId="0" xfId="62" applyFont="1" applyFill="1">
      <alignment vertical="top"/>
    </xf>
    <xf numFmtId="0" fontId="88" fillId="17" borderId="0" xfId="60" applyFont="1" applyFill="1" applyAlignment="1">
      <alignment horizontal="right" vertical="center"/>
    </xf>
    <xf numFmtId="10" fontId="88" fillId="26" borderId="13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horizontal="right" vertical="center"/>
    </xf>
    <xf numFmtId="10" fontId="88" fillId="26" borderId="15" xfId="62" applyNumberFormat="1" applyFont="1" applyFill="1" applyBorder="1" applyAlignment="1">
      <alignment horizontal="right" vertical="center"/>
    </xf>
    <xf numFmtId="0" fontId="88" fillId="0" borderId="19" xfId="60" applyFont="1" applyBorder="1" applyAlignment="1">
      <alignment horizontal="center" vertical="center"/>
    </xf>
    <xf numFmtId="10" fontId="88" fillId="26" borderId="25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horizontal="right" vertical="center"/>
    </xf>
    <xf numFmtId="10" fontId="88" fillId="26" borderId="19" xfId="62" applyNumberFormat="1" applyFont="1" applyFill="1" applyBorder="1" applyAlignment="1">
      <alignment horizontal="right" vertical="center"/>
    </xf>
    <xf numFmtId="0" fontId="88" fillId="0" borderId="27" xfId="60" applyFont="1" applyBorder="1" applyAlignment="1">
      <alignment vertical="center"/>
    </xf>
    <xf numFmtId="0" fontId="88" fillId="0" borderId="26" xfId="60" applyFont="1" applyBorder="1" applyAlignment="1">
      <alignment horizontal="center" vertical="center"/>
    </xf>
    <xf numFmtId="0" fontId="88" fillId="0" borderId="28" xfId="60" applyFont="1" applyBorder="1" applyAlignment="1">
      <alignment horizontal="center" vertical="center"/>
    </xf>
    <xf numFmtId="10" fontId="88" fillId="26" borderId="27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horizontal="right" vertical="center"/>
    </xf>
    <xf numFmtId="10" fontId="88" fillId="26" borderId="28" xfId="62" applyNumberFormat="1" applyFont="1" applyFill="1" applyBorder="1" applyAlignment="1">
      <alignment horizontal="right" vertical="center"/>
    </xf>
    <xf numFmtId="0" fontId="88" fillId="0" borderId="29" xfId="60" applyFont="1" applyBorder="1" applyAlignment="1">
      <alignment horizontal="center" vertical="center"/>
    </xf>
    <xf numFmtId="0" fontId="88" fillId="0" borderId="34" xfId="60" applyFont="1" applyBorder="1" applyAlignment="1">
      <alignment vertical="center"/>
    </xf>
    <xf numFmtId="0" fontId="88" fillId="0" borderId="35" xfId="60" applyFont="1" applyBorder="1" applyAlignment="1">
      <alignment horizontal="center" vertical="center"/>
    </xf>
    <xf numFmtId="0" fontId="88" fillId="0" borderId="36" xfId="60" applyFont="1" applyBorder="1" applyAlignment="1">
      <alignment horizontal="center" vertical="center"/>
    </xf>
    <xf numFmtId="10" fontId="88" fillId="26" borderId="34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horizontal="right" vertical="center"/>
    </xf>
    <xf numFmtId="10" fontId="88" fillId="26" borderId="36" xfId="62" applyNumberFormat="1" applyFont="1" applyFill="1" applyBorder="1" applyAlignment="1">
      <alignment horizontal="right" vertical="center"/>
    </xf>
    <xf numFmtId="0" fontId="88" fillId="0" borderId="37" xfId="60" applyFont="1" applyBorder="1" applyAlignment="1">
      <alignment horizontal="center" vertical="center"/>
    </xf>
    <xf numFmtId="0" fontId="88" fillId="25" borderId="13" xfId="60" applyFont="1" applyFill="1" applyBorder="1" applyAlignment="1">
      <alignment vertical="center"/>
    </xf>
    <xf numFmtId="0" fontId="88" fillId="25" borderId="14" xfId="60" applyFont="1" applyFill="1" applyBorder="1" applyAlignment="1">
      <alignment horizontal="center" vertical="center"/>
    </xf>
    <xf numFmtId="0" fontId="88" fillId="25" borderId="15" xfId="60" applyFont="1" applyFill="1" applyBorder="1" applyAlignment="1">
      <alignment horizontal="center" vertical="center"/>
    </xf>
    <xf numFmtId="10" fontId="88" fillId="25" borderId="13" xfId="60" applyNumberFormat="1" applyFont="1" applyFill="1" applyBorder="1" applyAlignment="1" applyProtection="1">
      <alignment vertical="center"/>
      <protection locked="0"/>
    </xf>
    <xf numFmtId="10" fontId="88" fillId="25" borderId="14" xfId="60" applyNumberFormat="1" applyFont="1" applyFill="1" applyBorder="1" applyAlignment="1" applyProtection="1">
      <alignment vertical="center"/>
      <protection locked="0"/>
    </xf>
    <xf numFmtId="10" fontId="88" fillId="25" borderId="15" xfId="60" applyNumberFormat="1" applyFont="1" applyFill="1" applyBorder="1" applyAlignment="1" applyProtection="1">
      <alignment vertical="center"/>
      <protection locked="0"/>
    </xf>
    <xf numFmtId="0" fontId="88" fillId="25" borderId="16" xfId="60" applyFont="1" applyFill="1" applyBorder="1" applyAlignment="1">
      <alignment horizontal="center" vertical="center"/>
    </xf>
    <xf numFmtId="179" fontId="88" fillId="28" borderId="18" xfId="60" applyNumberFormat="1" applyFont="1" applyFill="1" applyBorder="1" applyAlignment="1">
      <alignment vertical="center"/>
    </xf>
    <xf numFmtId="184" fontId="5" fillId="0" borderId="0" xfId="21" applyNumberFormat="1">
      <alignment vertical="top"/>
    </xf>
    <xf numFmtId="173" fontId="91" fillId="10" borderId="0" xfId="0" applyNumberFormat="1" applyFont="1" applyFill="1" applyBorder="1" applyAlignment="1">
      <alignment horizontal="center" vertical="top"/>
    </xf>
    <xf numFmtId="166" fontId="92" fillId="0" borderId="0" xfId="0" applyFont="1">
      <alignment vertical="top"/>
    </xf>
    <xf numFmtId="166" fontId="0" fillId="29" borderId="0" xfId="0" applyFill="1">
      <alignment vertical="top"/>
    </xf>
    <xf numFmtId="0" fontId="65" fillId="18" borderId="14" xfId="58" applyFont="1" applyFill="1" applyBorder="1" applyAlignment="1">
      <alignment horizontal="center" vertical="center" wrapText="1"/>
    </xf>
    <xf numFmtId="0" fontId="65" fillId="18" borderId="15" xfId="58" applyFont="1" applyFill="1" applyBorder="1" applyAlignment="1">
      <alignment horizontal="center" vertical="center" wrapText="1"/>
    </xf>
    <xf numFmtId="0" fontId="93" fillId="30" borderId="0" xfId="58" applyFont="1" applyFill="1" applyAlignment="1">
      <alignment horizontal="center" vertical="center" wrapText="1"/>
    </xf>
    <xf numFmtId="0" fontId="65" fillId="17" borderId="0" xfId="47" applyFont="1" applyFill="1" applyBorder="1" applyAlignment="1" applyProtection="1">
      <alignment horizontal="center" vertical="center" wrapText="1"/>
    </xf>
    <xf numFmtId="0" fontId="65" fillId="18" borderId="22" xfId="58" applyFont="1" applyFill="1" applyBorder="1" applyAlignment="1">
      <alignment horizontal="center" vertical="center" wrapText="1"/>
    </xf>
    <xf numFmtId="0" fontId="65" fillId="18" borderId="23" xfId="58" applyFont="1" applyFill="1" applyBorder="1" applyAlignment="1">
      <alignment horizontal="center" vertical="center" wrapText="1"/>
    </xf>
    <xf numFmtId="0" fontId="65" fillId="21" borderId="12" xfId="58" applyFont="1" applyFill="1" applyBorder="1" applyAlignment="1">
      <alignment horizontal="left" vertical="center" wrapText="1"/>
    </xf>
    <xf numFmtId="0" fontId="63" fillId="30" borderId="0" xfId="58" applyFont="1" applyFill="1" applyAlignment="1">
      <alignment horizontal="left" vertical="center" wrapText="1"/>
    </xf>
    <xf numFmtId="0" fontId="63" fillId="30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center" vertical="center" wrapText="1"/>
    </xf>
    <xf numFmtId="0" fontId="89" fillId="30" borderId="0" xfId="58" applyFont="1" applyFill="1" applyAlignment="1">
      <alignment horizontal="center" vertical="center" wrapText="1"/>
    </xf>
    <xf numFmtId="0" fontId="83" fillId="30" borderId="17" xfId="58" applyFont="1" applyFill="1" applyBorder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 wrapText="1"/>
    </xf>
    <xf numFmtId="183" fontId="83" fillId="23" borderId="14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5" xfId="58" applyNumberFormat="1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 wrapText="1"/>
    </xf>
    <xf numFmtId="0" fontId="94" fillId="17" borderId="0" xfId="58" applyFont="1" applyFill="1" applyAlignment="1">
      <alignment horizontal="center" vertical="center" wrapText="1"/>
    </xf>
    <xf numFmtId="183" fontId="83" fillId="23" borderId="14" xfId="58" applyNumberFormat="1" applyFont="1" applyFill="1" applyBorder="1" applyAlignment="1">
      <alignment horizontal="center" vertical="center" wrapText="1"/>
    </xf>
    <xf numFmtId="0" fontId="83" fillId="30" borderId="25" xfId="58" applyFont="1" applyFill="1" applyBorder="1" applyAlignment="1">
      <alignment horizontal="left" vertical="center" wrapText="1"/>
    </xf>
    <xf numFmtId="0" fontId="83" fillId="30" borderId="18" xfId="58" applyFont="1" applyFill="1" applyBorder="1" applyAlignment="1">
      <alignment horizontal="center" vertical="center" wrapText="1"/>
    </xf>
    <xf numFmtId="183" fontId="83" fillId="23" borderId="18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9" xfId="58" applyNumberFormat="1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 wrapText="1"/>
    </xf>
    <xf numFmtId="0" fontId="83" fillId="30" borderId="21" xfId="58" applyFont="1" applyFill="1" applyBorder="1" applyAlignment="1">
      <alignment horizontal="left" vertical="center" wrapText="1"/>
    </xf>
    <xf numFmtId="0" fontId="83" fillId="30" borderId="22" xfId="58" applyFont="1" applyFill="1" applyBorder="1" applyAlignment="1">
      <alignment horizontal="center" vertical="center" wrapText="1"/>
    </xf>
    <xf numFmtId="183" fontId="83" fillId="31" borderId="22" xfId="58" applyNumberFormat="1" applyFont="1" applyFill="1" applyBorder="1" applyAlignment="1">
      <alignment horizontal="center" vertical="center" wrapText="1"/>
    </xf>
    <xf numFmtId="183" fontId="83" fillId="31" borderId="23" xfId="58" applyNumberFormat="1" applyFont="1" applyFill="1" applyBorder="1" applyAlignment="1">
      <alignment horizontal="center" vertical="center" wrapText="1"/>
    </xf>
    <xf numFmtId="0" fontId="94" fillId="30" borderId="24" xfId="58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 wrapText="1"/>
    </xf>
    <xf numFmtId="0" fontId="64" fillId="17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/>
    </xf>
    <xf numFmtId="0" fontId="64" fillId="24" borderId="14" xfId="58" applyFont="1" applyFill="1" applyBorder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/>
    </xf>
    <xf numFmtId="0" fontId="94" fillId="17" borderId="0" xfId="58" applyFont="1" applyFill="1" applyAlignment="1">
      <alignment horizontal="center" vertical="center"/>
    </xf>
    <xf numFmtId="0" fontId="83" fillId="30" borderId="18" xfId="58" applyFont="1" applyFill="1" applyBorder="1" applyAlignment="1">
      <alignment horizontal="center" vertical="center"/>
    </xf>
    <xf numFmtId="0" fontId="64" fillId="24" borderId="18" xfId="58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/>
    </xf>
    <xf numFmtId="0" fontId="83" fillId="30" borderId="22" xfId="58" applyFont="1" applyFill="1" applyBorder="1" applyAlignment="1">
      <alignment horizontal="center" vertical="center"/>
    </xf>
    <xf numFmtId="183" fontId="83" fillId="23" borderId="22" xfId="58" applyNumberFormat="1" applyFont="1" applyFill="1" applyBorder="1" applyAlignment="1" applyProtection="1">
      <alignment horizontal="center" vertical="center" wrapText="1"/>
      <protection locked="0"/>
    </xf>
    <xf numFmtId="0" fontId="94" fillId="30" borderId="24" xfId="58" applyFont="1" applyFill="1" applyBorder="1" applyAlignment="1">
      <alignment horizontal="center" vertical="center"/>
    </xf>
    <xf numFmtId="0" fontId="64" fillId="22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/>
    </xf>
    <xf numFmtId="0" fontId="64" fillId="32" borderId="0" xfId="58" applyFont="1" applyFill="1" applyAlignment="1">
      <alignment horizontal="center" vertical="center"/>
    </xf>
    <xf numFmtId="0" fontId="64" fillId="30" borderId="0" xfId="58" applyFont="1" applyFill="1" applyAlignment="1">
      <alignment vertical="center"/>
    </xf>
    <xf numFmtId="0" fontId="64" fillId="22" borderId="0" xfId="58" applyFont="1" applyFill="1" applyAlignment="1">
      <alignment vertical="center"/>
    </xf>
    <xf numFmtId="0" fontId="64" fillId="32" borderId="0" xfId="58" applyFont="1" applyFill="1" applyAlignment="1">
      <alignment horizontal="center" vertical="center" wrapText="1"/>
    </xf>
    <xf numFmtId="0" fontId="82" fillId="17" borderId="17" xfId="58" applyFont="1" applyFill="1" applyBorder="1" applyAlignment="1">
      <alignment horizontal="left" vertical="center" wrapText="1"/>
    </xf>
    <xf numFmtId="0" fontId="82" fillId="17" borderId="21" xfId="58" applyFont="1" applyFill="1" applyBorder="1" applyAlignment="1">
      <alignment horizontal="left" vertical="center" wrapText="1"/>
    </xf>
    <xf numFmtId="183" fontId="83" fillId="23" borderId="22" xfId="58" applyNumberFormat="1" applyFont="1" applyFill="1" applyBorder="1" applyAlignment="1" applyProtection="1">
      <alignment horizontal="center" vertical="center"/>
      <protection locked="0"/>
    </xf>
    <xf numFmtId="183" fontId="83" fillId="31" borderId="14" xfId="58" applyNumberFormat="1" applyFont="1" applyFill="1" applyBorder="1" applyAlignment="1">
      <alignment horizontal="center" vertical="center" wrapText="1"/>
    </xf>
    <xf numFmtId="180" fontId="64" fillId="22" borderId="0" xfId="58" applyNumberFormat="1" applyFont="1" applyFill="1" applyAlignment="1">
      <alignment horizontal="center" vertical="center" wrapText="1"/>
    </xf>
    <xf numFmtId="180" fontId="63" fillId="30" borderId="0" xfId="58" applyNumberFormat="1" applyFont="1" applyFill="1" applyAlignment="1">
      <alignment horizontal="center" vertical="center" wrapText="1"/>
    </xf>
    <xf numFmtId="166" fontId="38" fillId="0" borderId="0" xfId="21" applyFont="1">
      <alignment vertical="top"/>
    </xf>
    <xf numFmtId="172" fontId="38" fillId="0" borderId="0" xfId="21" applyNumberFormat="1" applyFont="1">
      <alignment vertical="top"/>
    </xf>
    <xf numFmtId="169" fontId="15" fillId="0" borderId="0" xfId="1" applyNumberFormat="1" applyFont="1">
      <alignment vertical="top"/>
    </xf>
    <xf numFmtId="166" fontId="91" fillId="0" borderId="0" xfId="21" applyFont="1">
      <alignment vertical="top"/>
    </xf>
    <xf numFmtId="169" fontId="91" fillId="0" borderId="0" xfId="21" applyNumberFormat="1" applyFont="1">
      <alignment vertical="top"/>
    </xf>
    <xf numFmtId="166" fontId="38" fillId="0" borderId="0" xfId="21" applyFont="1" applyFill="1">
      <alignment vertical="top"/>
    </xf>
    <xf numFmtId="172" fontId="38" fillId="0" borderId="0" xfId="21" applyNumberFormat="1" applyFont="1" applyFill="1">
      <alignment vertical="top"/>
    </xf>
    <xf numFmtId="166" fontId="91" fillId="0" borderId="0" xfId="21" applyFont="1" applyFill="1">
      <alignment vertical="top"/>
    </xf>
    <xf numFmtId="169" fontId="91" fillId="0" borderId="0" xfId="21" applyNumberFormat="1" applyFont="1" applyFill="1">
      <alignment vertical="top"/>
    </xf>
    <xf numFmtId="169" fontId="16" fillId="12" borderId="30" xfId="20" applyNumberFormat="1" applyFont="1" applyFill="1" applyBorder="1" applyProtection="1">
      <alignment vertical="top"/>
      <protection locked="0"/>
    </xf>
    <xf numFmtId="0" fontId="85" fillId="4" borderId="0" xfId="49" applyFont="1" applyFill="1" applyAlignment="1">
      <alignment vertical="center"/>
    </xf>
    <xf numFmtId="0" fontId="86" fillId="4" borderId="0" xfId="49" applyFont="1" applyFill="1" applyAlignment="1">
      <alignment vertical="center"/>
    </xf>
    <xf numFmtId="0" fontId="86" fillId="4" borderId="0" xfId="50" applyFont="1" applyFill="1" applyAlignment="1">
      <alignment horizontal="right" vertical="center"/>
    </xf>
    <xf numFmtId="0" fontId="86" fillId="4" borderId="0" xfId="49" applyFont="1" applyFill="1" applyAlignment="1">
      <alignment horizontal="left" vertical="center"/>
    </xf>
    <xf numFmtId="0" fontId="84" fillId="4" borderId="0" xfId="49" applyFont="1" applyFill="1" applyAlignment="1">
      <alignment vertical="top"/>
    </xf>
    <xf numFmtId="0" fontId="1" fillId="0" borderId="0" xfId="48" applyFont="1"/>
    <xf numFmtId="0" fontId="1" fillId="17" borderId="0" xfId="49" applyFont="1" applyFill="1" applyAlignment="1">
      <alignment vertical="center"/>
    </xf>
    <xf numFmtId="0" fontId="1" fillId="0" borderId="0" xfId="49" applyFont="1" applyAlignment="1">
      <alignment vertical="center"/>
    </xf>
    <xf numFmtId="166" fontId="1" fillId="0" borderId="0" xfId="51" applyFont="1" applyFill="1" applyBorder="1">
      <alignment vertical="top"/>
    </xf>
    <xf numFmtId="179" fontId="95" fillId="27" borderId="22" xfId="60" applyNumberFormat="1" applyFont="1" applyFill="1" applyBorder="1" applyAlignment="1" applyProtection="1">
      <alignment vertical="center"/>
      <protection locked="0"/>
    </xf>
    <xf numFmtId="179" fontId="95" fillId="27" borderId="18" xfId="60" applyNumberFormat="1" applyFont="1" applyFill="1" applyBorder="1" applyAlignment="1" applyProtection="1">
      <alignment vertical="center"/>
      <protection locked="0"/>
    </xf>
    <xf numFmtId="183" fontId="96" fillId="23" borderId="18" xfId="58" applyNumberFormat="1" applyFont="1" applyFill="1" applyBorder="1" applyAlignment="1" applyProtection="1">
      <alignment horizontal="center" vertical="center" wrapText="1"/>
      <protection locked="0"/>
    </xf>
    <xf numFmtId="183" fontId="96" fillId="23" borderId="22" xfId="58" applyNumberFormat="1" applyFont="1" applyFill="1" applyBorder="1" applyAlignment="1" applyProtection="1">
      <alignment horizontal="center" vertical="center" wrapText="1"/>
      <protection locked="0"/>
    </xf>
    <xf numFmtId="183" fontId="96" fillId="23" borderId="22" xfId="58" applyNumberFormat="1" applyFont="1" applyFill="1" applyBorder="1" applyAlignment="1">
      <alignment horizontal="center" vertical="center" wrapText="1"/>
    </xf>
    <xf numFmtId="179" fontId="95" fillId="27" borderId="19" xfId="60" applyNumberFormat="1" applyFont="1" applyFill="1" applyBorder="1" applyAlignment="1" applyProtection="1">
      <alignment vertical="center"/>
      <protection locked="0"/>
    </xf>
    <xf numFmtId="179" fontId="95" fillId="27" borderId="23" xfId="60" applyNumberFormat="1" applyFont="1" applyFill="1" applyBorder="1" applyAlignment="1" applyProtection="1">
      <alignment vertical="center"/>
      <protection locked="0"/>
    </xf>
    <xf numFmtId="177" fontId="5" fillId="0" borderId="0" xfId="21" applyNumberFormat="1">
      <alignment vertical="top"/>
    </xf>
    <xf numFmtId="10" fontId="88" fillId="27" borderId="14" xfId="60" applyNumberFormat="1" applyFont="1" applyFill="1" applyBorder="1" applyAlignment="1" applyProtection="1">
      <alignment vertical="center"/>
      <protection locked="0"/>
    </xf>
    <xf numFmtId="10" fontId="88" fillId="27" borderId="15" xfId="60" applyNumberFormat="1" applyFont="1" applyFill="1" applyBorder="1" applyAlignment="1" applyProtection="1">
      <alignment vertical="center"/>
      <protection locked="0"/>
    </xf>
    <xf numFmtId="10" fontId="88" fillId="27" borderId="22" xfId="60" applyNumberFormat="1" applyFont="1" applyFill="1" applyBorder="1" applyAlignment="1" applyProtection="1">
      <alignment vertical="center"/>
      <protection locked="0"/>
    </xf>
    <xf numFmtId="10" fontId="88" fillId="27" borderId="23" xfId="60" applyNumberFormat="1" applyFont="1" applyFill="1" applyBorder="1" applyAlignment="1" applyProtection="1">
      <alignment vertical="center"/>
      <protection locked="0"/>
    </xf>
    <xf numFmtId="0" fontId="59" fillId="0" borderId="0" xfId="46" applyFont="1" applyBorder="1" applyAlignment="1">
      <alignment horizontal="left" vertical="center" wrapText="1"/>
    </xf>
    <xf numFmtId="0" fontId="54" fillId="4" borderId="9" xfId="52" applyFont="1" applyFill="1" applyBorder="1" applyAlignment="1">
      <alignment horizontal="center" vertical="center"/>
    </xf>
    <xf numFmtId="0" fontId="54" fillId="4" borderId="0" xfId="52" applyFont="1" applyFill="1" applyAlignment="1">
      <alignment horizontal="center" vertical="center"/>
    </xf>
    <xf numFmtId="0" fontId="65" fillId="18" borderId="38" xfId="58" applyFont="1" applyFill="1" applyBorder="1" applyAlignment="1">
      <alignment horizontal="center" vertical="center" wrapText="1"/>
    </xf>
    <xf numFmtId="0" fontId="65" fillId="18" borderId="40" xfId="58" applyFont="1" applyFill="1" applyBorder="1" applyAlignment="1">
      <alignment horizontal="center" vertical="center" wrapText="1"/>
    </xf>
    <xf numFmtId="0" fontId="65" fillId="18" borderId="39" xfId="58" applyFont="1" applyFill="1" applyBorder="1" applyAlignment="1">
      <alignment horizontal="center" vertical="center" wrapText="1"/>
    </xf>
    <xf numFmtId="0" fontId="65" fillId="18" borderId="41" xfId="58" applyFont="1" applyFill="1" applyBorder="1" applyAlignment="1">
      <alignment horizontal="center" vertical="center" wrapText="1"/>
    </xf>
    <xf numFmtId="0" fontId="65" fillId="18" borderId="8" xfId="47" applyFont="1" applyFill="1" applyBorder="1" applyAlignment="1" applyProtection="1">
      <alignment horizontal="center" vertical="center" wrapText="1"/>
    </xf>
    <xf numFmtId="0" fontId="65" fillId="18" borderId="33" xfId="47" applyFont="1" applyFill="1" applyBorder="1" applyAlignment="1" applyProtection="1">
      <alignment horizontal="center" vertical="center" wrapText="1"/>
    </xf>
  </cellXfs>
  <cellStyles count="63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" xfId="45" builtinId="3"/>
    <cellStyle name="Comma 2" xfId="5" xr:uid="{00000000-0005-0000-0000-000004000000}"/>
    <cellStyle name="Comma 3" xfId="6" xr:uid="{00000000-0005-0000-0000-000005000000}"/>
    <cellStyle name="Comma 4" xfId="7" xr:uid="{00000000-0005-0000-0000-000006000000}"/>
    <cellStyle name="DateLong" xfId="8" xr:uid="{00000000-0005-0000-0000-000007000000}"/>
    <cellStyle name="DateLong 2" xfId="9" xr:uid="{00000000-0005-0000-0000-000008000000}"/>
    <cellStyle name="DateShort" xfId="10" xr:uid="{00000000-0005-0000-0000-000009000000}"/>
    <cellStyle name="DateShort 2" xfId="11" xr:uid="{00000000-0005-0000-0000-00000A000000}"/>
    <cellStyle name="Factor" xfId="12" xr:uid="{00000000-0005-0000-0000-00000B000000}"/>
    <cellStyle name="Factor 2" xfId="13" xr:uid="{00000000-0005-0000-0000-00000C000000}"/>
    <cellStyle name="Factor 3" xfId="14" xr:uid="{00000000-0005-0000-0000-00000D000000}"/>
    <cellStyle name="Heading 1" xfId="46" builtinId="16"/>
    <cellStyle name="Heading 2" xfId="47" builtinId="17"/>
    <cellStyle name="Hyperlink" xfId="15" builtinId="8"/>
    <cellStyle name="Hyperlink 2" xfId="16" xr:uid="{00000000-0005-0000-0000-000011000000}"/>
    <cellStyle name="Input%" xfId="17" xr:uid="{00000000-0005-0000-0000-000012000000}"/>
    <cellStyle name="InputCurrency" xfId="18" xr:uid="{00000000-0005-0000-0000-000013000000}"/>
    <cellStyle name="InputDate" xfId="19" xr:uid="{00000000-0005-0000-0000-000014000000}"/>
    <cellStyle name="InputStyle" xfId="20" xr:uid="{00000000-0005-0000-0000-000015000000}"/>
    <cellStyle name="Normal" xfId="0" builtinId="0" customBuiltin="1"/>
    <cellStyle name="Normal 10" xfId="57" xr:uid="{547CEE7A-FB07-44F1-A437-86546C44EEC1}"/>
    <cellStyle name="Normal 11" xfId="58" xr:uid="{445100C1-1A7F-40E1-A5B2-6E946BEC271F}"/>
    <cellStyle name="Normal 2" xfId="21" xr:uid="{00000000-0005-0000-0000-000017000000}"/>
    <cellStyle name="Normal 2 2" xfId="22" xr:uid="{00000000-0005-0000-0000-000018000000}"/>
    <cellStyle name="Normal 2 3 2" xfId="50" xr:uid="{B8F07CAB-CCCD-4CAA-925F-2EF47C066275}"/>
    <cellStyle name="Normal 2 3 2 2" xfId="55" xr:uid="{2751ADA4-D3DB-4D89-A902-785E52C56110}"/>
    <cellStyle name="Normal 2 3 2 3" xfId="61" xr:uid="{8A2F1091-B71C-46A0-9B0C-A07444A3F835}"/>
    <cellStyle name="Normal 2 4 2" xfId="51" xr:uid="{786DFA41-47FC-4A0E-91B8-3874A45436CD}"/>
    <cellStyle name="Normal 2 4 2 2" xfId="59" xr:uid="{170FACCB-40E3-4B83-ACF9-EE090F118385}"/>
    <cellStyle name="Normal 3" xfId="23" xr:uid="{00000000-0005-0000-0000-000019000000}"/>
    <cellStyle name="Normal 3 2" xfId="24" xr:uid="{00000000-0005-0000-0000-00001A000000}"/>
    <cellStyle name="Normal 3 2 2" xfId="25" xr:uid="{00000000-0005-0000-0000-00001B000000}"/>
    <cellStyle name="Normal 3 2 2 2" xfId="52" xr:uid="{FF9DA198-5050-4FC2-817F-BC5845DADE5A}"/>
    <cellStyle name="Normal 3 2 2 2 2" xfId="56" xr:uid="{4A2FA644-E41C-46F9-9560-23B41995FFC4}"/>
    <cellStyle name="Normal 3 3" xfId="49" xr:uid="{06B010D0-580F-4AF9-B771-E70C36E822F7}"/>
    <cellStyle name="Normal 3 4" xfId="60" xr:uid="{E5EF44A7-CB5B-4B59-9D3F-AAC5F36B1276}"/>
    <cellStyle name="Normal 4" xfId="26" xr:uid="{00000000-0005-0000-0000-00001C000000}"/>
    <cellStyle name="Normal 5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7 2 2" xfId="31" xr:uid="{00000000-0005-0000-0000-000021000000}"/>
    <cellStyle name="Normal 8" xfId="32" xr:uid="{00000000-0005-0000-0000-000022000000}"/>
    <cellStyle name="Normal 9" xfId="48" xr:uid="{B5FA0C76-326B-49DF-8876-8651CEFE5B2C}"/>
    <cellStyle name="Percent" xfId="33" builtinId="5" customBuiltin="1"/>
    <cellStyle name="Percent 2" xfId="34" xr:uid="{00000000-0005-0000-0000-000024000000}"/>
    <cellStyle name="Percent 2 4" xfId="54" xr:uid="{34880D89-A2B8-4B80-AD33-1867045CD889}"/>
    <cellStyle name="Percent 2 4 2" xfId="62" xr:uid="{5FF1645C-88A3-489F-8338-76B9C01F281A}"/>
    <cellStyle name="Percent 3" xfId="35" xr:uid="{00000000-0005-0000-0000-000025000000}"/>
    <cellStyle name="Percent 4" xfId="36" xr:uid="{00000000-0005-0000-0000-000026000000}"/>
    <cellStyle name="Percent 5" xfId="37" xr:uid="{00000000-0005-0000-0000-000027000000}"/>
    <cellStyle name="Result" xfId="38" xr:uid="{00000000-0005-0000-0000-000028000000}"/>
    <cellStyle name="Result%" xfId="39" xr:uid="{00000000-0005-0000-0000-000029000000}"/>
    <cellStyle name="ResultCurrency" xfId="40" xr:uid="{00000000-0005-0000-0000-00002A000000}"/>
    <cellStyle name="ResultDate" xfId="41" xr:uid="{00000000-0005-0000-0000-00002B000000}"/>
    <cellStyle name="Validation error" xfId="53" xr:uid="{E86F774C-8833-4F51-A323-A5BD3EFDAD9E}"/>
    <cellStyle name="Warning Text 2" xfId="42" xr:uid="{00000000-0005-0000-0000-00002C000000}"/>
    <cellStyle name="Year" xfId="43" xr:uid="{00000000-0005-0000-0000-00002D000000}"/>
    <cellStyle name="Year 2" xfId="44" xr:uid="{00000000-0005-0000-0000-00002E000000}"/>
  </cellStyles>
  <dxfs count="82">
    <dxf>
      <font>
        <color theme="0"/>
      </font>
      <fill>
        <patternFill>
          <bgColor theme="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rgb="FFD740A2"/>
        </patternFill>
      </fill>
    </dxf>
    <dxf>
      <fill>
        <patternFill>
          <bgColor rgb="FFD740A2"/>
        </patternFill>
      </fill>
    </dxf>
  </dxfs>
  <tableStyles count="1" defaultTableStyle="TableStyleMedium2" defaultPivotStyle="PivotStyleLight16">
    <tableStyle name="Invisible" pivot="0" table="0" count="0" xr9:uid="{3742BACA-DB65-4BE9-A28A-CFCF95149230}"/>
  </tableStyles>
  <colors>
    <mruColors>
      <color rgb="FF003595"/>
      <color rgb="FFD60037"/>
      <color rgb="FF98C561"/>
      <color rgb="FF0071CE"/>
      <color rgb="FF003479"/>
      <color rgb="FFD9D9D9"/>
      <color rgb="FF84C8FF"/>
      <color rgb="FFD426C8"/>
      <color rgb="FF0066FF"/>
      <color rgb="FF006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12</xdr:row>
      <xdr:rowOff>9525</xdr:rowOff>
    </xdr:from>
    <xdr:to>
      <xdr:col>8</xdr:col>
      <xdr:colOff>557720</xdr:colOff>
      <xdr:row>52</xdr:row>
      <xdr:rowOff>22860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6843" y="2445385"/>
          <a:ext cx="9342196" cy="5899785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r>
            <a:rPr lang="en-US" sz="1000" b="1">
              <a:effectLst/>
              <a:latin typeface="+mn-lt"/>
              <a:ea typeface="+mn-ea"/>
              <a:cs typeface="+mn-cs"/>
            </a:rPr>
            <a:t>Summary of the model:</a:t>
          </a:r>
          <a:endParaRPr lang="en-GB" sz="100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We use two feeder models to take the outputs from the 2019-20 blind year and PR19 reconciliations and convert them into the correct price base for use in the PR24 financial model.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RCV adjustments model directs the RCV adjustments from the reconciliations to the right price controls distinguishing between the pre 2020 RCV and 2020-25 RCV pots required by the PR24 financial model. The RCV adjustments are applied to the PR19 closing RCV as midnight adjustments on 1 April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PR19 blind year adjustments and PR19 RPI-CPIH wedge adjustments are applied to the PR24 Pre 2020 RCV and all the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other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PR19 reconciliation adjustments are applied to the PR24 2020-25 RCV.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 set out further details of our expectations on business plan tables for past performance in Appendix 13 – Data and Modelling. We also expect companies to publish their populated PR19 </a:t>
          </a:r>
          <a:r>
            <a:rPr lang="en-US" sz="1000">
              <a:effectLst/>
              <a:latin typeface="+mn-lt"/>
              <a:ea typeface="+mn-ea"/>
              <a:cs typeface="+mn-cs"/>
            </a:rPr>
            <a:t>reconciliation models.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Quality assurance: </a:t>
          </a:r>
        </a:p>
        <a:p>
          <a:r>
            <a:rPr lang="en-US" sz="1000" b="0">
              <a:effectLst/>
              <a:latin typeface="+mn-lt"/>
              <a:ea typeface="+mn-ea"/>
              <a:cs typeface="+mn-cs"/>
            </a:rPr>
            <a:t>This</a:t>
          </a:r>
          <a:r>
            <a:rPr lang="en-US" sz="1000" b="0" baseline="0">
              <a:effectLst/>
              <a:latin typeface="+mn-lt"/>
              <a:ea typeface="+mn-ea"/>
              <a:cs typeface="+mn-cs"/>
            </a:rPr>
            <a:t> model has been subject to internal Ofwat QA</a:t>
          </a:r>
          <a:endParaRPr lang="en-GB" sz="1000" b="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  </a:t>
          </a:r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Disclaimer:</a:t>
          </a:r>
        </a:p>
        <a:p>
          <a:r>
            <a:rPr lang="en-GB" sz="1000">
              <a:effectLst/>
              <a:latin typeface="+mn-lt"/>
            </a:rPr>
            <a:t>Data</a:t>
          </a:r>
          <a:r>
            <a:rPr lang="en-GB" sz="1000" baseline="0">
              <a:effectLst/>
              <a:latin typeface="+mn-lt"/>
            </a:rPr>
            <a:t> shown in BP Tables PD1 and PD11 is included for illustrative purposes only.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Known limitations of the model:</a:t>
          </a:r>
          <a:endParaRPr lang="en-GB" sz="1000" strike="sngStrike">
            <a:effectLst/>
            <a:latin typeface="+mn-lt"/>
          </a:endParaRPr>
        </a:p>
        <a:p>
          <a:r>
            <a:rPr lang="en-GB" sz="1000" strike="noStrike" baseline="0">
              <a:solidFill>
                <a:sysClr val="windowText" lastClr="000000"/>
              </a:solidFill>
              <a:effectLst/>
              <a:latin typeface="+mn-lt"/>
            </a:rPr>
            <a:t>n/a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Changes since previous published model:</a:t>
          </a:r>
          <a:endParaRPr lang="en-GB" sz="1000">
            <a:effectLst/>
            <a:latin typeface="+mn-lt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Format input cell on InpS for cost reconciliation bioresources (BP table.line PD11.13).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ADDN2 price control.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PR24 Defra accelerated programme and PR24 transition expenditure programme.</a:t>
          </a:r>
        </a:p>
        <a:p>
          <a:pPr marL="0" indent="0"/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Contents navigation links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set </a:t>
          </a:r>
          <a:endParaRPr lang="en-US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i="0">
              <a:solidFill>
                <a:srgbClr val="000000"/>
              </a:solidFill>
              <a:latin typeface="Arial"/>
            </a:rPr>
            <a:t>Additional</a:t>
          </a:r>
          <a:r>
            <a:rPr lang="en-US" sz="900" i="0" baseline="0">
              <a:solidFill>
                <a:srgbClr val="000000"/>
              </a:solidFill>
              <a:latin typeface="Arial"/>
            </a:rPr>
            <a:t> checks included to confirm RCV opening balances for financial model aligns to total inputs in model</a:t>
          </a:r>
          <a:endParaRPr lang="en-US" sz="900" i="0">
            <a:solidFill>
              <a:srgbClr val="000000"/>
            </a:solidFill>
            <a:latin typeface="Arial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514351</xdr:colOff>
      <xdr:row>5</xdr:row>
      <xdr:rowOff>108647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5324" y="400684"/>
          <a:ext cx="2010519" cy="921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602854</xdr:colOff>
      <xdr:row>57</xdr:row>
      <xdr:rowOff>0</xdr:rowOff>
    </xdr:from>
    <xdr:to>
      <xdr:col>14</xdr:col>
      <xdr:colOff>603214</xdr:colOff>
      <xdr:row>57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14:cNvPr>
            <xdr14:cNvContentPartPr/>
          </xdr14:nvContentPartPr>
          <xdr14:nvPr macro=""/>
          <xdr14:xfrm>
            <a:off x="15758187" y="15472247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749547" y="1546360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1258793</xdr:colOff>
      <xdr:row>56</xdr:row>
      <xdr:rowOff>0</xdr:rowOff>
    </xdr:from>
    <xdr:to>
      <xdr:col>4</xdr:col>
      <xdr:colOff>1259153</xdr:colOff>
      <xdr:row>56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14:cNvPr>
            <xdr14:cNvContentPartPr/>
          </xdr14:nvContentPartPr>
          <xdr14:nvPr macro=""/>
          <xdr14:xfrm>
            <a:off x="2676960" y="12636167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68320" y="1262752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16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6.32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24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54"/>
  <sheetViews>
    <sheetView showGridLines="0" tabSelected="1" zoomScale="90" zoomScaleNormal="90" workbookViewId="0">
      <selection activeCell="A35" sqref="A35"/>
    </sheetView>
  </sheetViews>
  <sheetFormatPr defaultColWidth="0" defaultRowHeight="13.4" customHeight="1" zeroHeight="1" x14ac:dyDescent="0.2"/>
  <cols>
    <col min="1" max="1" width="11.6640625" style="21" customWidth="1"/>
    <col min="2" max="2" width="83.6640625" style="21" bestFit="1" customWidth="1"/>
    <col min="3" max="3" width="17.6640625" style="21" customWidth="1"/>
    <col min="4" max="10" width="11.6640625" style="21" customWidth="1"/>
    <col min="11" max="13" width="11.6640625" style="21" hidden="1" customWidth="1"/>
    <col min="14" max="16384" width="11.6640625" style="21" hidden="1"/>
  </cols>
  <sheetData>
    <row r="1" spans="1:10" ht="31" x14ac:dyDescent="0.2">
      <c r="A1" s="1" t="str">
        <f ca="1" xml:space="preserve"> RIGHT(CELL("filename", $A$1), LEN(CELL("filename", $A$1)) - SEARCH("]", CELL("filename", $A$1)))</f>
        <v>Cover</v>
      </c>
      <c r="B1" s="1"/>
      <c r="C1" s="15"/>
      <c r="D1" s="15"/>
      <c r="E1" s="15"/>
      <c r="F1" s="15"/>
      <c r="G1" s="15"/>
      <c r="H1" s="15"/>
      <c r="I1" s="15"/>
      <c r="J1" s="15"/>
    </row>
    <row r="2" spans="1:10" ht="13" x14ac:dyDescent="0.2"/>
    <row r="3" spans="1:10" s="69" customFormat="1" ht="23.5" x14ac:dyDescent="0.2">
      <c r="B3" s="166" t="s">
        <v>0</v>
      </c>
    </row>
    <row r="4" spans="1:10" ht="13" x14ac:dyDescent="0.2"/>
    <row r="5" spans="1:10" ht="13" x14ac:dyDescent="0.2">
      <c r="B5" s="21" t="s">
        <v>1</v>
      </c>
      <c r="C5" s="81">
        <v>2</v>
      </c>
    </row>
    <row r="6" spans="1:10" ht="13" x14ac:dyDescent="0.2">
      <c r="B6" s="21" t="s">
        <v>2</v>
      </c>
      <c r="C6" s="167" t="str">
        <f ca="1" xml:space="preserve"> MID(CELL("filename"), FIND("[", CELL("filename"), 1) + 1, FIND("]", CELL("filename"), 1) - FIND("[", CELL("filename"), 1) - 1)</f>
        <v>anh81-rcv-adjustments-feeder-model.xlsx</v>
      </c>
    </row>
    <row r="7" spans="1:10" ht="13" x14ac:dyDescent="0.2">
      <c r="B7" s="21" t="s">
        <v>3</v>
      </c>
      <c r="C7" s="76">
        <v>45114</v>
      </c>
    </row>
    <row r="8" spans="1:10" ht="13" x14ac:dyDescent="0.2"/>
    <row r="9" spans="1:10" ht="13" x14ac:dyDescent="0.2">
      <c r="B9" s="21" t="s">
        <v>4</v>
      </c>
      <c r="C9" s="73" t="s">
        <v>5</v>
      </c>
    </row>
    <row r="10" spans="1:10" ht="13" x14ac:dyDescent="0.2"/>
    <row r="11" spans="1:10" ht="13" x14ac:dyDescent="0.3">
      <c r="B11" s="21" t="s">
        <v>6</v>
      </c>
      <c r="C11" s="71"/>
    </row>
    <row r="12" spans="1:10" ht="13" x14ac:dyDescent="0.2"/>
    <row r="13" spans="1:10" ht="13" x14ac:dyDescent="0.2"/>
    <row r="14" spans="1:10" ht="13" x14ac:dyDescent="0.2"/>
    <row r="15" spans="1:10" ht="13" x14ac:dyDescent="0.2"/>
    <row r="16" spans="1:10" ht="13" x14ac:dyDescent="0.2"/>
    <row r="17" ht="13" x14ac:dyDescent="0.2"/>
    <row r="18" ht="13" x14ac:dyDescent="0.2"/>
    <row r="19" ht="13" x14ac:dyDescent="0.2"/>
    <row r="20" ht="13" x14ac:dyDescent="0.2"/>
    <row r="21" ht="13" x14ac:dyDescent="0.2"/>
    <row r="22" ht="13" x14ac:dyDescent="0.2"/>
    <row r="23" ht="13" x14ac:dyDescent="0.2"/>
    <row r="24" ht="13" x14ac:dyDescent="0.2"/>
    <row r="25" ht="13" x14ac:dyDescent="0.2"/>
    <row r="26" ht="13" x14ac:dyDescent="0.2"/>
    <row r="27" ht="13" x14ac:dyDescent="0.2"/>
    <row r="28" ht="13" x14ac:dyDescent="0.2"/>
    <row r="29" ht="13" x14ac:dyDescent="0.2"/>
    <row r="30" ht="13" x14ac:dyDescent="0.2"/>
    <row r="31" ht="13" x14ac:dyDescent="0.2"/>
    <row r="32" ht="13" x14ac:dyDescent="0.2"/>
    <row r="33" ht="13" x14ac:dyDescent="0.2"/>
    <row r="34" ht="13" x14ac:dyDescent="0.2"/>
    <row r="35" ht="13" x14ac:dyDescent="0.2"/>
    <row r="36" ht="13" x14ac:dyDescent="0.2"/>
    <row r="37" ht="13" x14ac:dyDescent="0.2"/>
    <row r="38" ht="13" x14ac:dyDescent="0.2"/>
    <row r="39" ht="13.4" customHeight="1" x14ac:dyDescent="0.2"/>
    <row r="40" ht="13.4" customHeight="1" x14ac:dyDescent="0.2"/>
    <row r="41" ht="13.4" customHeight="1" x14ac:dyDescent="0.2"/>
    <row r="48" ht="13.4" customHeight="1" x14ac:dyDescent="0.2"/>
    <row r="49" ht="13.4" customHeight="1" x14ac:dyDescent="0.2"/>
    <row r="50" ht="13.4" customHeight="1" x14ac:dyDescent="0.2"/>
    <row r="51" ht="13.4" customHeight="1" x14ac:dyDescent="0.2"/>
    <row r="52" ht="13.4" customHeight="1" x14ac:dyDescent="0.2"/>
    <row r="53" ht="13.4" customHeight="1" x14ac:dyDescent="0.2"/>
    <row r="54" ht="13.4" customHeight="1" x14ac:dyDescent="0.2"/>
  </sheetData>
  <hyperlinks>
    <hyperlink ref="C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headerFooter>
    <oddHeader>&amp;L&amp;F&amp;C&amp;A</oddHeader>
    <oddFooter>&amp;LPrinted on &amp;D at &amp;T&amp;CPage &amp;P of &amp;N&amp;ROfwat</oddFooter>
  </headerFooter>
  <customProperties>
    <customPr name="MMSheetType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5163-91D3-4B7C-AC96-727F315F5FBF}">
  <sheetPr>
    <tabColor rgb="FF0066FF"/>
  </sheetPr>
  <dimension ref="A1"/>
  <sheetViews>
    <sheetView showGridLines="0" zoomScale="90" zoomScaleNormal="90" workbookViewId="0"/>
  </sheetViews>
  <sheetFormatPr defaultRowHeight="10" x14ac:dyDescent="0.2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&amp;L&amp;F&amp;C&amp;A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7C5E-B0BC-4A27-9F50-8567D7D45FB8}">
  <sheetPr>
    <tabColor rgb="FF0070C0"/>
    <pageSetUpPr fitToPage="1"/>
  </sheetPr>
  <dimension ref="A1:AH800"/>
  <sheetViews>
    <sheetView showGridLines="0" zoomScale="90" zoomScaleNormal="90" workbookViewId="0">
      <pane ySplit="4" topLeftCell="A5" activePane="bottomLeft" state="frozen"/>
      <selection activeCell="A8" sqref="A8"/>
      <selection pane="bottomLeft" activeCell="A5" sqref="A5"/>
    </sheetView>
  </sheetViews>
  <sheetFormatPr defaultColWidth="0" defaultRowHeight="14" x14ac:dyDescent="0.3"/>
  <cols>
    <col min="1" max="1" width="3" style="174" customWidth="1"/>
    <col min="2" max="2" width="89.6640625" style="174" customWidth="1"/>
    <col min="3" max="3" width="9.33203125" style="174" customWidth="1"/>
    <col min="4" max="4" width="12.109375" style="174" customWidth="1"/>
    <col min="5" max="28" width="13.109375" style="174" customWidth="1"/>
    <col min="29" max="29" width="4.6640625" style="174" customWidth="1"/>
    <col min="30" max="30" width="15.44140625" style="174" customWidth="1"/>
    <col min="31" max="33" width="4.6640625" style="174" customWidth="1"/>
    <col min="34" max="16384" width="9.33203125" style="174" hidden="1"/>
  </cols>
  <sheetData>
    <row r="1" spans="2:34" ht="14.25" customHeight="1" x14ac:dyDescent="0.3"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</row>
    <row r="2" spans="2:34" s="175" customFormat="1" ht="19" customHeight="1" x14ac:dyDescent="0.2">
      <c r="B2" s="340" t="s">
        <v>502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2"/>
      <c r="X2" s="342"/>
      <c r="Y2" s="342"/>
      <c r="Z2" s="342"/>
      <c r="AA2" s="342"/>
      <c r="AB2" s="342"/>
      <c r="AC2" s="343"/>
      <c r="AD2" s="344"/>
      <c r="AE2" s="344"/>
      <c r="AF2" s="344"/>
      <c r="AG2" s="344"/>
      <c r="AH2" s="346"/>
    </row>
    <row r="3" spans="2:34" s="175" customFormat="1" ht="14.65" customHeight="1" thickBot="1" x14ac:dyDescent="0.25"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7"/>
      <c r="AE3" s="347"/>
      <c r="AF3" s="348"/>
      <c r="AG3" s="347"/>
      <c r="AH3" s="346"/>
    </row>
    <row r="4" spans="2:34" s="185" customFormat="1" ht="31.75" customHeight="1" thickTop="1" thickBot="1" x14ac:dyDescent="0.25">
      <c r="B4" s="199" t="s">
        <v>503</v>
      </c>
      <c r="C4" s="200" t="s">
        <v>504</v>
      </c>
      <c r="D4" s="200" t="s">
        <v>505</v>
      </c>
      <c r="E4" s="178" t="s">
        <v>506</v>
      </c>
      <c r="F4" s="176" t="s">
        <v>507</v>
      </c>
      <c r="G4" s="176" t="s">
        <v>508</v>
      </c>
      <c r="H4" s="178" t="s">
        <v>509</v>
      </c>
      <c r="I4" s="179" t="s">
        <v>510</v>
      </c>
      <c r="J4" s="176" t="s">
        <v>511</v>
      </c>
      <c r="K4" s="176" t="s">
        <v>512</v>
      </c>
      <c r="L4" s="176" t="s">
        <v>513</v>
      </c>
      <c r="M4" s="178" t="s">
        <v>514</v>
      </c>
      <c r="N4" s="179" t="s">
        <v>515</v>
      </c>
      <c r="O4" s="176" t="s">
        <v>516</v>
      </c>
      <c r="P4" s="176" t="s">
        <v>517</v>
      </c>
      <c r="Q4" s="176" t="s">
        <v>518</v>
      </c>
      <c r="R4" s="178" t="s">
        <v>519</v>
      </c>
      <c r="S4" s="179" t="s">
        <v>520</v>
      </c>
      <c r="T4" s="178" t="s">
        <v>521</v>
      </c>
      <c r="U4" s="178" t="s">
        <v>522</v>
      </c>
      <c r="V4" s="178" t="s">
        <v>523</v>
      </c>
      <c r="W4" s="177" t="s">
        <v>524</v>
      </c>
      <c r="X4" s="177" t="s">
        <v>525</v>
      </c>
      <c r="Y4" s="178" t="s">
        <v>526</v>
      </c>
      <c r="Z4" s="178" t="s">
        <v>527</v>
      </c>
      <c r="AA4" s="178" t="s">
        <v>528</v>
      </c>
      <c r="AB4" s="177" t="s">
        <v>529</v>
      </c>
      <c r="AC4" s="180"/>
      <c r="AD4" s="181" t="s">
        <v>530</v>
      </c>
      <c r="AE4" s="182"/>
      <c r="AF4" s="183"/>
      <c r="AG4" s="184"/>
      <c r="AH4" s="180"/>
    </row>
    <row r="5" spans="2:34" s="185" customFormat="1" ht="16.5" customHeight="1" thickTop="1" thickBot="1" x14ac:dyDescent="0.25">
      <c r="B5" s="201"/>
      <c r="C5" s="201"/>
      <c r="D5" s="201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6"/>
      <c r="AE5" s="187"/>
      <c r="AF5" s="183"/>
      <c r="AG5" s="188"/>
      <c r="AH5" s="180"/>
    </row>
    <row r="6" spans="2:34" s="185" customFormat="1" ht="16.5" customHeight="1" thickTop="1" thickBot="1" x14ac:dyDescent="0.25">
      <c r="B6" s="203" t="s">
        <v>531</v>
      </c>
      <c r="C6" s="201"/>
      <c r="D6" s="201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E6" s="187"/>
      <c r="AF6" s="183"/>
      <c r="AG6" s="187"/>
      <c r="AH6" s="180"/>
    </row>
    <row r="7" spans="2:34" s="185" customFormat="1" ht="16" customHeight="1" thickTop="1" x14ac:dyDescent="0.2">
      <c r="B7" s="204" t="s">
        <v>532</v>
      </c>
      <c r="C7" s="205" t="s">
        <v>533</v>
      </c>
      <c r="D7" s="205">
        <v>0</v>
      </c>
      <c r="E7" s="206">
        <f t="shared" ref="E7:R7" si="0">COUNT(E8:E19)</f>
        <v>12</v>
      </c>
      <c r="F7" s="206">
        <f t="shared" si="0"/>
        <v>12</v>
      </c>
      <c r="G7" s="206">
        <f t="shared" si="0"/>
        <v>12</v>
      </c>
      <c r="H7" s="206">
        <f t="shared" si="0"/>
        <v>12</v>
      </c>
      <c r="I7" s="206">
        <f t="shared" si="0"/>
        <v>12</v>
      </c>
      <c r="J7" s="206">
        <f t="shared" si="0"/>
        <v>12</v>
      </c>
      <c r="K7" s="206">
        <f t="shared" si="0"/>
        <v>12</v>
      </c>
      <c r="L7" s="206">
        <f t="shared" si="0"/>
        <v>12</v>
      </c>
      <c r="M7" s="206">
        <f t="shared" si="0"/>
        <v>12</v>
      </c>
      <c r="N7" s="206">
        <f t="shared" si="0"/>
        <v>12</v>
      </c>
      <c r="O7" s="206">
        <f t="shared" si="0"/>
        <v>12</v>
      </c>
      <c r="P7" s="206">
        <f t="shared" si="0"/>
        <v>12</v>
      </c>
      <c r="Q7" s="206">
        <f t="shared" si="0"/>
        <v>12</v>
      </c>
      <c r="R7" s="206">
        <f t="shared" si="0"/>
        <v>12</v>
      </c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201"/>
      <c r="AD7" s="209" t="s">
        <v>534</v>
      </c>
      <c r="AE7" s="187"/>
      <c r="AF7" s="183"/>
      <c r="AG7" s="189"/>
      <c r="AH7" s="180"/>
    </row>
    <row r="8" spans="2:34" s="185" customFormat="1" ht="15.65" customHeight="1" x14ac:dyDescent="0.2">
      <c r="B8" s="210" t="s">
        <v>535</v>
      </c>
      <c r="C8" s="211" t="s">
        <v>533</v>
      </c>
      <c r="D8" s="211">
        <v>1</v>
      </c>
      <c r="E8" s="270">
        <v>234.4</v>
      </c>
      <c r="F8" s="270">
        <v>242.5</v>
      </c>
      <c r="G8" s="270">
        <v>249.5</v>
      </c>
      <c r="H8" s="270">
        <v>255.7</v>
      </c>
      <c r="I8" s="270">
        <v>258</v>
      </c>
      <c r="J8" s="270">
        <v>261.39999999999998</v>
      </c>
      <c r="K8" s="270">
        <v>270.60000000000002</v>
      </c>
      <c r="L8" s="270">
        <v>279.7</v>
      </c>
      <c r="M8" s="270">
        <v>288.2</v>
      </c>
      <c r="N8" s="270">
        <v>292.60000000000002</v>
      </c>
      <c r="O8" s="270">
        <v>301.10000000000002</v>
      </c>
      <c r="P8" s="270">
        <v>334.6</v>
      </c>
      <c r="Q8" s="212">
        <v>371.2</v>
      </c>
      <c r="R8" s="212">
        <v>386.1</v>
      </c>
      <c r="S8" s="213"/>
      <c r="T8" s="213"/>
      <c r="U8" s="213"/>
      <c r="V8" s="213"/>
      <c r="W8" s="213"/>
      <c r="X8" s="213"/>
      <c r="Y8" s="213"/>
      <c r="Z8" s="213"/>
      <c r="AA8" s="213"/>
      <c r="AB8" s="214"/>
      <c r="AC8" s="201"/>
      <c r="AD8" s="215" t="s">
        <v>536</v>
      </c>
      <c r="AE8" s="190"/>
      <c r="AF8" s="183"/>
      <c r="AG8" s="189"/>
      <c r="AH8" s="180"/>
    </row>
    <row r="9" spans="2:34" s="185" customFormat="1" ht="15.65" customHeight="1" x14ac:dyDescent="0.2">
      <c r="B9" s="210" t="s">
        <v>537</v>
      </c>
      <c r="C9" s="211" t="s">
        <v>533</v>
      </c>
      <c r="D9" s="211">
        <v>1</v>
      </c>
      <c r="E9" s="270">
        <v>235.2</v>
      </c>
      <c r="F9" s="270">
        <v>242.4</v>
      </c>
      <c r="G9" s="270">
        <v>250</v>
      </c>
      <c r="H9" s="270">
        <v>255.9</v>
      </c>
      <c r="I9" s="270">
        <v>258.5</v>
      </c>
      <c r="J9" s="270">
        <v>262.10000000000002</v>
      </c>
      <c r="K9" s="270">
        <v>271.7</v>
      </c>
      <c r="L9" s="270">
        <v>280.7</v>
      </c>
      <c r="M9" s="270">
        <v>289.2</v>
      </c>
      <c r="N9" s="270">
        <v>292.2</v>
      </c>
      <c r="O9" s="270">
        <v>301.89999999999998</v>
      </c>
      <c r="P9" s="270">
        <v>337.1</v>
      </c>
      <c r="Q9" s="212">
        <v>372.2</v>
      </c>
      <c r="R9" s="212">
        <v>386.7</v>
      </c>
      <c r="S9" s="213"/>
      <c r="T9" s="213"/>
      <c r="U9" s="213"/>
      <c r="V9" s="213"/>
      <c r="W9" s="213"/>
      <c r="X9" s="213"/>
      <c r="Y9" s="213"/>
      <c r="Z9" s="213"/>
      <c r="AA9" s="213"/>
      <c r="AB9" s="214"/>
      <c r="AC9" s="201"/>
      <c r="AD9" s="215" t="s">
        <v>538</v>
      </c>
      <c r="AE9" s="191"/>
      <c r="AF9" s="183"/>
      <c r="AG9" s="189"/>
      <c r="AH9" s="180"/>
    </row>
    <row r="10" spans="2:34" s="185" customFormat="1" ht="15.65" customHeight="1" x14ac:dyDescent="0.2">
      <c r="B10" s="210" t="s">
        <v>539</v>
      </c>
      <c r="C10" s="211" t="s">
        <v>533</v>
      </c>
      <c r="D10" s="211">
        <v>1</v>
      </c>
      <c r="E10" s="270">
        <v>235.2</v>
      </c>
      <c r="F10" s="270">
        <v>241.8</v>
      </c>
      <c r="G10" s="270">
        <v>249.7</v>
      </c>
      <c r="H10" s="270">
        <v>256.3</v>
      </c>
      <c r="I10" s="270">
        <v>258.89999999999998</v>
      </c>
      <c r="J10" s="270">
        <v>263.10000000000002</v>
      </c>
      <c r="K10" s="270">
        <v>272.3</v>
      </c>
      <c r="L10" s="270">
        <v>281.5</v>
      </c>
      <c r="M10" s="270">
        <v>289.60000000000002</v>
      </c>
      <c r="N10" s="270">
        <v>292.7</v>
      </c>
      <c r="O10" s="270">
        <v>304</v>
      </c>
      <c r="P10" s="270">
        <v>340</v>
      </c>
      <c r="Q10" s="212">
        <v>372.6</v>
      </c>
      <c r="R10" s="212">
        <v>386.8</v>
      </c>
      <c r="S10" s="213"/>
      <c r="T10" s="213"/>
      <c r="U10" s="213"/>
      <c r="V10" s="213"/>
      <c r="W10" s="213"/>
      <c r="X10" s="213"/>
      <c r="Y10" s="213"/>
      <c r="Z10" s="213"/>
      <c r="AA10" s="213"/>
      <c r="AB10" s="214"/>
      <c r="AC10" s="201"/>
      <c r="AD10" s="215" t="s">
        <v>540</v>
      </c>
      <c r="AE10" s="191"/>
      <c r="AF10" s="183"/>
      <c r="AG10" s="189"/>
      <c r="AH10" s="180"/>
    </row>
    <row r="11" spans="2:34" s="185" customFormat="1" ht="15.65" customHeight="1" x14ac:dyDescent="0.2">
      <c r="B11" s="210" t="s">
        <v>541</v>
      </c>
      <c r="C11" s="211" t="s">
        <v>533</v>
      </c>
      <c r="D11" s="211">
        <v>1</v>
      </c>
      <c r="E11" s="270">
        <v>234.7</v>
      </c>
      <c r="F11" s="270">
        <v>242.1</v>
      </c>
      <c r="G11" s="270">
        <v>249.7</v>
      </c>
      <c r="H11" s="270">
        <v>256</v>
      </c>
      <c r="I11" s="270">
        <v>258.60000000000002</v>
      </c>
      <c r="J11" s="270">
        <v>263.39999999999998</v>
      </c>
      <c r="K11" s="270">
        <v>272.89999999999998</v>
      </c>
      <c r="L11" s="270">
        <v>281.7</v>
      </c>
      <c r="M11" s="270">
        <v>289.5</v>
      </c>
      <c r="N11" s="270">
        <v>294.2</v>
      </c>
      <c r="O11" s="270">
        <v>305.5</v>
      </c>
      <c r="P11" s="270">
        <v>343.2</v>
      </c>
      <c r="Q11" s="212">
        <v>373.6</v>
      </c>
      <c r="R11" s="212">
        <v>387.2</v>
      </c>
      <c r="S11" s="213"/>
      <c r="T11" s="213"/>
      <c r="U11" s="213"/>
      <c r="V11" s="213"/>
      <c r="W11" s="213"/>
      <c r="X11" s="213"/>
      <c r="Y11" s="213"/>
      <c r="Z11" s="213"/>
      <c r="AA11" s="213"/>
      <c r="AB11" s="214"/>
      <c r="AC11" s="201"/>
      <c r="AD11" s="215" t="s">
        <v>542</v>
      </c>
      <c r="AE11" s="191"/>
      <c r="AF11" s="183"/>
      <c r="AG11" s="189"/>
      <c r="AH11" s="180"/>
    </row>
    <row r="12" spans="2:34" s="185" customFormat="1" ht="15.65" customHeight="1" x14ac:dyDescent="0.2">
      <c r="B12" s="210" t="s">
        <v>543</v>
      </c>
      <c r="C12" s="211" t="s">
        <v>533</v>
      </c>
      <c r="D12" s="211">
        <v>1</v>
      </c>
      <c r="E12" s="270">
        <v>236.1</v>
      </c>
      <c r="F12" s="270">
        <v>243</v>
      </c>
      <c r="G12" s="270">
        <v>251</v>
      </c>
      <c r="H12" s="270">
        <v>257</v>
      </c>
      <c r="I12" s="270">
        <v>259.8</v>
      </c>
      <c r="J12" s="270">
        <v>264.39999999999998</v>
      </c>
      <c r="K12" s="270">
        <v>274.7</v>
      </c>
      <c r="L12" s="270">
        <v>284.2</v>
      </c>
      <c r="M12" s="270">
        <v>291.7</v>
      </c>
      <c r="N12" s="270">
        <v>293.3</v>
      </c>
      <c r="O12" s="270">
        <v>307.39999999999998</v>
      </c>
      <c r="P12" s="270">
        <v>345.2</v>
      </c>
      <c r="Q12" s="212">
        <v>374.5</v>
      </c>
      <c r="R12" s="212">
        <v>388.4</v>
      </c>
      <c r="S12" s="213"/>
      <c r="T12" s="213"/>
      <c r="U12" s="213"/>
      <c r="V12" s="213"/>
      <c r="W12" s="213"/>
      <c r="X12" s="213"/>
      <c r="Y12" s="213"/>
      <c r="Z12" s="213"/>
      <c r="AA12" s="213"/>
      <c r="AB12" s="214"/>
      <c r="AC12" s="201"/>
      <c r="AD12" s="215" t="s">
        <v>544</v>
      </c>
      <c r="AE12" s="191"/>
      <c r="AF12" s="183"/>
      <c r="AG12" s="189"/>
      <c r="AH12" s="180"/>
    </row>
    <row r="13" spans="2:34" s="185" customFormat="1" ht="15.65" customHeight="1" x14ac:dyDescent="0.2">
      <c r="B13" s="210" t="s">
        <v>545</v>
      </c>
      <c r="C13" s="211" t="s">
        <v>533</v>
      </c>
      <c r="D13" s="211">
        <v>1</v>
      </c>
      <c r="E13" s="270">
        <v>237.9</v>
      </c>
      <c r="F13" s="270">
        <v>244.2</v>
      </c>
      <c r="G13" s="270">
        <v>251.9</v>
      </c>
      <c r="H13" s="270">
        <v>257.60000000000002</v>
      </c>
      <c r="I13" s="270">
        <v>259.60000000000002</v>
      </c>
      <c r="J13" s="270">
        <v>264.89999999999998</v>
      </c>
      <c r="K13" s="270">
        <v>275.10000000000002</v>
      </c>
      <c r="L13" s="270">
        <v>284.10000000000002</v>
      </c>
      <c r="M13" s="270">
        <v>291</v>
      </c>
      <c r="N13" s="270">
        <v>294.3</v>
      </c>
      <c r="O13" s="270">
        <v>308.60000000000002</v>
      </c>
      <c r="P13" s="270">
        <v>347.6</v>
      </c>
      <c r="Q13" s="212">
        <v>376.1</v>
      </c>
      <c r="R13" s="212">
        <v>389.8</v>
      </c>
      <c r="S13" s="213"/>
      <c r="T13" s="213"/>
      <c r="U13" s="213"/>
      <c r="V13" s="213"/>
      <c r="W13" s="213"/>
      <c r="X13" s="213"/>
      <c r="Y13" s="213"/>
      <c r="Z13" s="213"/>
      <c r="AA13" s="213"/>
      <c r="AB13" s="214"/>
      <c r="AC13" s="201"/>
      <c r="AD13" s="215" t="s">
        <v>546</v>
      </c>
      <c r="AE13" s="191"/>
      <c r="AF13" s="183"/>
      <c r="AG13" s="189"/>
      <c r="AH13" s="180"/>
    </row>
    <row r="14" spans="2:34" s="185" customFormat="1" ht="15.65" customHeight="1" x14ac:dyDescent="0.2">
      <c r="B14" s="210" t="s">
        <v>547</v>
      </c>
      <c r="C14" s="211" t="s">
        <v>533</v>
      </c>
      <c r="D14" s="211">
        <v>1</v>
      </c>
      <c r="E14" s="270">
        <v>238</v>
      </c>
      <c r="F14" s="270">
        <v>245.6</v>
      </c>
      <c r="G14" s="270">
        <v>251.9</v>
      </c>
      <c r="H14" s="270">
        <v>257.7</v>
      </c>
      <c r="I14" s="270">
        <v>259.5</v>
      </c>
      <c r="J14" s="270">
        <v>264.8</v>
      </c>
      <c r="K14" s="270">
        <v>275.3</v>
      </c>
      <c r="L14" s="270">
        <v>284.5</v>
      </c>
      <c r="M14" s="270">
        <v>290.39999999999998</v>
      </c>
      <c r="N14" s="270">
        <v>294.3</v>
      </c>
      <c r="O14" s="270">
        <v>312</v>
      </c>
      <c r="P14" s="270">
        <v>356.2</v>
      </c>
      <c r="Q14" s="212">
        <v>378.8</v>
      </c>
      <c r="R14" s="212">
        <v>392.3</v>
      </c>
      <c r="S14" s="213"/>
      <c r="T14" s="213"/>
      <c r="U14" s="213"/>
      <c r="V14" s="213"/>
      <c r="W14" s="213"/>
      <c r="X14" s="213"/>
      <c r="Y14" s="213"/>
      <c r="Z14" s="213"/>
      <c r="AA14" s="213"/>
      <c r="AB14" s="214"/>
      <c r="AC14" s="201"/>
      <c r="AD14" s="215" t="s">
        <v>548</v>
      </c>
      <c r="AE14" s="191"/>
      <c r="AF14" s="183"/>
      <c r="AG14" s="189"/>
      <c r="AH14" s="180"/>
    </row>
    <row r="15" spans="2:34" s="185" customFormat="1" ht="15.65" customHeight="1" x14ac:dyDescent="0.2">
      <c r="B15" s="210" t="s">
        <v>549</v>
      </c>
      <c r="C15" s="211" t="s">
        <v>533</v>
      </c>
      <c r="D15" s="211">
        <v>1</v>
      </c>
      <c r="E15" s="270">
        <v>238.5</v>
      </c>
      <c r="F15" s="270">
        <v>245.6</v>
      </c>
      <c r="G15" s="270">
        <v>252.1</v>
      </c>
      <c r="H15" s="270">
        <v>257.10000000000002</v>
      </c>
      <c r="I15" s="270">
        <v>259.8</v>
      </c>
      <c r="J15" s="270">
        <v>265.5</v>
      </c>
      <c r="K15" s="270">
        <v>275.8</v>
      </c>
      <c r="L15" s="270">
        <v>284.60000000000002</v>
      </c>
      <c r="M15" s="270">
        <v>291</v>
      </c>
      <c r="N15" s="270">
        <v>293.5</v>
      </c>
      <c r="O15" s="270">
        <v>314.3</v>
      </c>
      <c r="P15" s="270">
        <v>358.3</v>
      </c>
      <c r="Q15" s="212">
        <v>380.2</v>
      </c>
      <c r="R15" s="212">
        <v>393.7</v>
      </c>
      <c r="S15" s="213"/>
      <c r="T15" s="213"/>
      <c r="U15" s="213"/>
      <c r="V15" s="213"/>
      <c r="W15" s="213"/>
      <c r="X15" s="213"/>
      <c r="Y15" s="213"/>
      <c r="Z15" s="213"/>
      <c r="AA15" s="213"/>
      <c r="AB15" s="214"/>
      <c r="AC15" s="201"/>
      <c r="AD15" s="215" t="s">
        <v>550</v>
      </c>
      <c r="AE15" s="191"/>
      <c r="AF15" s="183"/>
      <c r="AG15" s="189"/>
      <c r="AH15" s="180"/>
    </row>
    <row r="16" spans="2:34" s="185" customFormat="1" ht="15.65" customHeight="1" x14ac:dyDescent="0.2">
      <c r="B16" s="210" t="s">
        <v>551</v>
      </c>
      <c r="C16" s="211" t="s">
        <v>533</v>
      </c>
      <c r="D16" s="211">
        <v>1</v>
      </c>
      <c r="E16" s="270">
        <v>239.4</v>
      </c>
      <c r="F16" s="270">
        <v>246.8</v>
      </c>
      <c r="G16" s="270">
        <v>253.4</v>
      </c>
      <c r="H16" s="270">
        <v>257.5</v>
      </c>
      <c r="I16" s="270">
        <v>260.60000000000002</v>
      </c>
      <c r="J16" s="270">
        <v>267.10000000000002</v>
      </c>
      <c r="K16" s="270">
        <v>278.10000000000002</v>
      </c>
      <c r="L16" s="270">
        <v>285.60000000000002</v>
      </c>
      <c r="M16" s="270">
        <v>291.89999999999998</v>
      </c>
      <c r="N16" s="270">
        <v>295.39999999999998</v>
      </c>
      <c r="O16" s="270">
        <v>317.7</v>
      </c>
      <c r="P16" s="270">
        <v>360.4</v>
      </c>
      <c r="Q16" s="212">
        <v>381.5</v>
      </c>
      <c r="R16" s="212">
        <v>395</v>
      </c>
      <c r="S16" s="213"/>
      <c r="T16" s="213"/>
      <c r="U16" s="213"/>
      <c r="V16" s="213"/>
      <c r="W16" s="213"/>
      <c r="X16" s="213"/>
      <c r="Y16" s="213"/>
      <c r="Z16" s="213"/>
      <c r="AA16" s="213"/>
      <c r="AB16" s="214"/>
      <c r="AC16" s="201"/>
      <c r="AD16" s="215" t="s">
        <v>552</v>
      </c>
      <c r="AE16" s="191"/>
      <c r="AF16" s="183"/>
      <c r="AG16" s="189"/>
      <c r="AH16" s="180"/>
    </row>
    <row r="17" spans="2:34" s="185" customFormat="1" ht="15.65" customHeight="1" x14ac:dyDescent="0.2">
      <c r="B17" s="210" t="s">
        <v>553</v>
      </c>
      <c r="C17" s="211" t="s">
        <v>533</v>
      </c>
      <c r="D17" s="211">
        <v>1</v>
      </c>
      <c r="E17" s="270">
        <v>238</v>
      </c>
      <c r="F17" s="270">
        <v>245.8</v>
      </c>
      <c r="G17" s="270">
        <v>252.6</v>
      </c>
      <c r="H17" s="270">
        <v>255.4</v>
      </c>
      <c r="I17" s="270">
        <v>258.8</v>
      </c>
      <c r="J17" s="270">
        <v>265.5</v>
      </c>
      <c r="K17" s="270">
        <v>276</v>
      </c>
      <c r="L17" s="270">
        <v>283</v>
      </c>
      <c r="M17" s="270">
        <v>290.60000000000002</v>
      </c>
      <c r="N17" s="270">
        <v>294.60000000000002</v>
      </c>
      <c r="O17" s="270">
        <v>317.7</v>
      </c>
      <c r="P17" s="270">
        <v>360.3</v>
      </c>
      <c r="Q17" s="212">
        <v>379.6</v>
      </c>
      <c r="R17" s="212">
        <v>392.9</v>
      </c>
      <c r="S17" s="213"/>
      <c r="T17" s="213"/>
      <c r="U17" s="213"/>
      <c r="V17" s="213"/>
      <c r="W17" s="213"/>
      <c r="X17" s="213"/>
      <c r="Y17" s="213"/>
      <c r="Z17" s="213"/>
      <c r="AA17" s="213"/>
      <c r="AB17" s="214"/>
      <c r="AC17" s="201"/>
      <c r="AD17" s="215" t="s">
        <v>554</v>
      </c>
      <c r="AE17" s="191"/>
      <c r="AF17" s="183"/>
      <c r="AG17" s="189"/>
      <c r="AH17" s="180"/>
    </row>
    <row r="18" spans="2:34" s="185" customFormat="1" ht="15.65" customHeight="1" x14ac:dyDescent="0.2">
      <c r="B18" s="210" t="s">
        <v>555</v>
      </c>
      <c r="C18" s="211" t="s">
        <v>533</v>
      </c>
      <c r="D18" s="211">
        <v>1</v>
      </c>
      <c r="E18" s="270">
        <v>239.9</v>
      </c>
      <c r="F18" s="270">
        <v>247.6</v>
      </c>
      <c r="G18" s="270">
        <v>254.2</v>
      </c>
      <c r="H18" s="270">
        <v>256.7</v>
      </c>
      <c r="I18" s="270">
        <v>260</v>
      </c>
      <c r="J18" s="270">
        <v>268.39999999999998</v>
      </c>
      <c r="K18" s="270">
        <v>278.10000000000002</v>
      </c>
      <c r="L18" s="270">
        <v>285</v>
      </c>
      <c r="M18" s="270">
        <v>292</v>
      </c>
      <c r="N18" s="270">
        <v>296</v>
      </c>
      <c r="O18" s="270">
        <v>320.2</v>
      </c>
      <c r="P18" s="270">
        <v>364.5</v>
      </c>
      <c r="Q18" s="212">
        <v>383.3</v>
      </c>
      <c r="R18" s="212">
        <v>396.3</v>
      </c>
      <c r="S18" s="213"/>
      <c r="T18" s="213"/>
      <c r="U18" s="213"/>
      <c r="V18" s="213"/>
      <c r="W18" s="213"/>
      <c r="X18" s="213"/>
      <c r="Y18" s="213"/>
      <c r="Z18" s="213"/>
      <c r="AA18" s="213"/>
      <c r="AB18" s="214"/>
      <c r="AC18" s="201"/>
      <c r="AD18" s="215" t="s">
        <v>556</v>
      </c>
      <c r="AE18" s="191"/>
      <c r="AF18" s="183"/>
      <c r="AG18" s="189"/>
      <c r="AH18" s="180"/>
    </row>
    <row r="19" spans="2:34" s="185" customFormat="1" ht="16" customHeight="1" thickBot="1" x14ac:dyDescent="0.25">
      <c r="B19" s="216" t="s">
        <v>557</v>
      </c>
      <c r="C19" s="217" t="s">
        <v>533</v>
      </c>
      <c r="D19" s="217">
        <v>1</v>
      </c>
      <c r="E19" s="270">
        <v>240.8</v>
      </c>
      <c r="F19" s="270">
        <v>248.7</v>
      </c>
      <c r="G19" s="270">
        <v>254.8</v>
      </c>
      <c r="H19" s="270">
        <v>257.10000000000002</v>
      </c>
      <c r="I19" s="270">
        <v>261.10000000000002</v>
      </c>
      <c r="J19" s="270">
        <v>269.3</v>
      </c>
      <c r="K19" s="270">
        <v>278.3</v>
      </c>
      <c r="L19" s="270">
        <v>285.10000000000002</v>
      </c>
      <c r="M19" s="270">
        <v>292.60000000000002</v>
      </c>
      <c r="N19" s="270">
        <v>296.89999999999998</v>
      </c>
      <c r="O19" s="270">
        <v>323.5</v>
      </c>
      <c r="P19" s="270">
        <v>367.2</v>
      </c>
      <c r="Q19" s="218">
        <v>385.6</v>
      </c>
      <c r="R19" s="218">
        <v>398.3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20"/>
      <c r="AC19" s="201"/>
      <c r="AD19" s="221" t="s">
        <v>558</v>
      </c>
      <c r="AE19" s="191"/>
      <c r="AF19" s="183"/>
      <c r="AG19" s="189"/>
      <c r="AH19" s="180"/>
    </row>
    <row r="20" spans="2:34" s="185" customFormat="1" ht="16" customHeight="1" thickTop="1" thickBot="1" x14ac:dyDescent="0.25">
      <c r="B20" s="201"/>
      <c r="C20" s="201"/>
      <c r="D20" s="201"/>
      <c r="E20" s="180"/>
      <c r="F20" s="180"/>
      <c r="G20" s="180"/>
      <c r="H20" s="180"/>
      <c r="I20" s="180"/>
      <c r="J20" s="180"/>
      <c r="K20" s="192"/>
      <c r="L20" s="193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80"/>
      <c r="AD20" s="180"/>
      <c r="AE20" s="187"/>
      <c r="AF20" s="183"/>
      <c r="AG20" s="189"/>
      <c r="AH20" s="180"/>
    </row>
    <row r="21" spans="2:34" s="185" customFormat="1" ht="16" customHeight="1" thickTop="1" thickBot="1" x14ac:dyDescent="0.25">
      <c r="B21" s="203" t="s">
        <v>559</v>
      </c>
      <c r="C21" s="201"/>
      <c r="D21" s="201"/>
      <c r="E21" s="180"/>
      <c r="F21" s="180"/>
      <c r="G21" s="180"/>
      <c r="H21" s="180"/>
      <c r="I21" s="180"/>
      <c r="J21" s="180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80"/>
      <c r="AE21" s="187"/>
      <c r="AF21" s="183"/>
      <c r="AG21" s="189"/>
      <c r="AH21" s="180"/>
    </row>
    <row r="22" spans="2:34" s="185" customFormat="1" ht="15.65" customHeight="1" thickTop="1" x14ac:dyDescent="0.2">
      <c r="B22" s="204" t="s">
        <v>560</v>
      </c>
      <c r="C22" s="205" t="s">
        <v>533</v>
      </c>
      <c r="D22" s="205">
        <v>0</v>
      </c>
      <c r="E22" s="206">
        <f t="shared" ref="E22:AB22" si="1">COUNT(E23:E34)</f>
        <v>12</v>
      </c>
      <c r="F22" s="206">
        <f t="shared" si="1"/>
        <v>12</v>
      </c>
      <c r="G22" s="206">
        <f t="shared" si="1"/>
        <v>12</v>
      </c>
      <c r="H22" s="206">
        <f t="shared" si="1"/>
        <v>12</v>
      </c>
      <c r="I22" s="206">
        <f t="shared" si="1"/>
        <v>12</v>
      </c>
      <c r="J22" s="206">
        <f t="shared" si="1"/>
        <v>12</v>
      </c>
      <c r="K22" s="206">
        <f t="shared" si="1"/>
        <v>12</v>
      </c>
      <c r="L22" s="206">
        <f t="shared" si="1"/>
        <v>12</v>
      </c>
      <c r="M22" s="206">
        <f t="shared" si="1"/>
        <v>12</v>
      </c>
      <c r="N22" s="206">
        <f t="shared" si="1"/>
        <v>12</v>
      </c>
      <c r="O22" s="206">
        <f t="shared" si="1"/>
        <v>12</v>
      </c>
      <c r="P22" s="206">
        <f t="shared" si="1"/>
        <v>12</v>
      </c>
      <c r="Q22" s="206">
        <f t="shared" si="1"/>
        <v>12</v>
      </c>
      <c r="R22" s="206">
        <f t="shared" si="1"/>
        <v>12</v>
      </c>
      <c r="S22" s="207">
        <f t="shared" si="1"/>
        <v>12</v>
      </c>
      <c r="T22" s="207">
        <f t="shared" si="1"/>
        <v>12</v>
      </c>
      <c r="U22" s="207">
        <f t="shared" si="1"/>
        <v>12</v>
      </c>
      <c r="V22" s="207">
        <f t="shared" si="1"/>
        <v>12</v>
      </c>
      <c r="W22" s="207">
        <f t="shared" si="1"/>
        <v>12</v>
      </c>
      <c r="X22" s="207">
        <f t="shared" si="1"/>
        <v>12</v>
      </c>
      <c r="Y22" s="207">
        <f t="shared" si="1"/>
        <v>12</v>
      </c>
      <c r="Z22" s="207">
        <f t="shared" si="1"/>
        <v>12</v>
      </c>
      <c r="AA22" s="207">
        <f t="shared" si="1"/>
        <v>12</v>
      </c>
      <c r="AB22" s="208">
        <f t="shared" si="1"/>
        <v>12</v>
      </c>
      <c r="AC22" s="201"/>
      <c r="AD22" s="209" t="s">
        <v>561</v>
      </c>
      <c r="AE22" s="187"/>
      <c r="AF22" s="183"/>
      <c r="AG22" s="189"/>
      <c r="AH22" s="180"/>
    </row>
    <row r="23" spans="2:34" s="185" customFormat="1" ht="15.65" customHeight="1" x14ac:dyDescent="0.2">
      <c r="B23" s="210" t="s">
        <v>562</v>
      </c>
      <c r="C23" s="211" t="s">
        <v>533</v>
      </c>
      <c r="D23" s="211">
        <v>1</v>
      </c>
      <c r="E23" s="270">
        <v>93.3</v>
      </c>
      <c r="F23" s="270">
        <v>95.9</v>
      </c>
      <c r="G23" s="270">
        <v>98</v>
      </c>
      <c r="H23" s="270">
        <v>99.6</v>
      </c>
      <c r="I23" s="270">
        <v>99.9</v>
      </c>
      <c r="J23" s="270">
        <v>100.6</v>
      </c>
      <c r="K23" s="270">
        <v>103.2</v>
      </c>
      <c r="L23" s="270">
        <v>105.5</v>
      </c>
      <c r="M23" s="270">
        <v>107.6</v>
      </c>
      <c r="N23" s="270">
        <v>108.6</v>
      </c>
      <c r="O23" s="270">
        <v>110.4</v>
      </c>
      <c r="P23" s="270">
        <v>119</v>
      </c>
      <c r="Q23" s="350">
        <v>127.9</v>
      </c>
      <c r="R23" s="350">
        <v>131.30000000000001</v>
      </c>
      <c r="S23" s="350">
        <v>133.9</v>
      </c>
      <c r="T23" s="350">
        <v>136.6</v>
      </c>
      <c r="U23" s="350">
        <v>139.30000000000001</v>
      </c>
      <c r="V23" s="350">
        <v>142.1</v>
      </c>
      <c r="W23" s="350">
        <v>144.9</v>
      </c>
      <c r="X23" s="350">
        <v>147.80000000000001</v>
      </c>
      <c r="Y23" s="350">
        <v>150.80000000000001</v>
      </c>
      <c r="Z23" s="350">
        <v>153.80000000000001</v>
      </c>
      <c r="AA23" s="350">
        <v>156.9</v>
      </c>
      <c r="AB23" s="354">
        <v>160</v>
      </c>
      <c r="AC23" s="201"/>
      <c r="AD23" s="215" t="s">
        <v>563</v>
      </c>
      <c r="AE23" s="191"/>
      <c r="AF23" s="183"/>
      <c r="AG23" s="189"/>
      <c r="AH23" s="180"/>
    </row>
    <row r="24" spans="2:34" s="185" customFormat="1" ht="15.65" customHeight="1" x14ac:dyDescent="0.2">
      <c r="B24" s="210" t="s">
        <v>564</v>
      </c>
      <c r="C24" s="211" t="s">
        <v>533</v>
      </c>
      <c r="D24" s="211">
        <v>1</v>
      </c>
      <c r="E24" s="270">
        <v>93.5</v>
      </c>
      <c r="F24" s="270">
        <v>95.9</v>
      </c>
      <c r="G24" s="270">
        <v>98.2</v>
      </c>
      <c r="H24" s="270">
        <v>99.6</v>
      </c>
      <c r="I24" s="270">
        <v>100.1</v>
      </c>
      <c r="J24" s="270">
        <v>100.8</v>
      </c>
      <c r="K24" s="270">
        <v>103.5</v>
      </c>
      <c r="L24" s="270">
        <v>105.9</v>
      </c>
      <c r="M24" s="270">
        <v>107.9</v>
      </c>
      <c r="N24" s="270">
        <v>108.6</v>
      </c>
      <c r="O24" s="270">
        <v>111</v>
      </c>
      <c r="P24" s="270">
        <v>119.7</v>
      </c>
      <c r="Q24" s="350">
        <v>128.6</v>
      </c>
      <c r="R24" s="350">
        <v>131.6</v>
      </c>
      <c r="S24" s="350">
        <v>134.30000000000001</v>
      </c>
      <c r="T24" s="350">
        <v>137</v>
      </c>
      <c r="U24" s="350">
        <v>139.69999999999999</v>
      </c>
      <c r="V24" s="350">
        <v>142.5</v>
      </c>
      <c r="W24" s="350">
        <v>145.30000000000001</v>
      </c>
      <c r="X24" s="350">
        <v>148.30000000000001</v>
      </c>
      <c r="Y24" s="350">
        <v>151.19999999999999</v>
      </c>
      <c r="Z24" s="350">
        <v>154.19999999999999</v>
      </c>
      <c r="AA24" s="350">
        <v>157.30000000000001</v>
      </c>
      <c r="AB24" s="354">
        <v>160.5</v>
      </c>
      <c r="AC24" s="201"/>
      <c r="AD24" s="215" t="s">
        <v>565</v>
      </c>
      <c r="AE24" s="191"/>
      <c r="AF24" s="183"/>
      <c r="AG24" s="189"/>
      <c r="AH24" s="180"/>
    </row>
    <row r="25" spans="2:34" s="185" customFormat="1" ht="15.65" customHeight="1" x14ac:dyDescent="0.2">
      <c r="B25" s="210" t="s">
        <v>566</v>
      </c>
      <c r="C25" s="211" t="s">
        <v>533</v>
      </c>
      <c r="D25" s="211">
        <v>1</v>
      </c>
      <c r="E25" s="270">
        <v>93.5</v>
      </c>
      <c r="F25" s="270">
        <v>95.6</v>
      </c>
      <c r="G25" s="270">
        <v>98</v>
      </c>
      <c r="H25" s="270">
        <v>99.8</v>
      </c>
      <c r="I25" s="270">
        <v>100.1</v>
      </c>
      <c r="J25" s="270">
        <v>101</v>
      </c>
      <c r="K25" s="270">
        <v>103.5</v>
      </c>
      <c r="L25" s="270">
        <v>105.9</v>
      </c>
      <c r="M25" s="270">
        <v>107.9</v>
      </c>
      <c r="N25" s="270">
        <v>108.8</v>
      </c>
      <c r="O25" s="270">
        <v>111.4</v>
      </c>
      <c r="P25" s="270">
        <v>120.5</v>
      </c>
      <c r="Q25" s="350">
        <v>128.9</v>
      </c>
      <c r="R25" s="350">
        <v>131.9</v>
      </c>
      <c r="S25" s="350">
        <v>134.5</v>
      </c>
      <c r="T25" s="350">
        <v>137.19999999999999</v>
      </c>
      <c r="U25" s="350">
        <v>140</v>
      </c>
      <c r="V25" s="350">
        <v>142.80000000000001</v>
      </c>
      <c r="W25" s="350">
        <v>145.6</v>
      </c>
      <c r="X25" s="350">
        <v>148.5</v>
      </c>
      <c r="Y25" s="350">
        <v>151.5</v>
      </c>
      <c r="Z25" s="350">
        <v>154.5</v>
      </c>
      <c r="AA25" s="350">
        <v>157.6</v>
      </c>
      <c r="AB25" s="354">
        <v>160.80000000000001</v>
      </c>
      <c r="AC25" s="201"/>
      <c r="AD25" s="215" t="s">
        <v>567</v>
      </c>
      <c r="AE25" s="191"/>
      <c r="AF25" s="183"/>
      <c r="AG25" s="189"/>
      <c r="AH25" s="180"/>
    </row>
    <row r="26" spans="2:34" s="185" customFormat="1" ht="15.65" customHeight="1" x14ac:dyDescent="0.2">
      <c r="B26" s="210" t="s">
        <v>568</v>
      </c>
      <c r="C26" s="211" t="s">
        <v>533</v>
      </c>
      <c r="D26" s="211">
        <v>1</v>
      </c>
      <c r="E26" s="270">
        <v>93.5</v>
      </c>
      <c r="F26" s="270">
        <v>95.7</v>
      </c>
      <c r="G26" s="270">
        <v>98</v>
      </c>
      <c r="H26" s="270">
        <v>99.6</v>
      </c>
      <c r="I26" s="270">
        <v>100</v>
      </c>
      <c r="J26" s="270">
        <v>100.9</v>
      </c>
      <c r="K26" s="270">
        <v>103.5</v>
      </c>
      <c r="L26" s="270">
        <v>105.9</v>
      </c>
      <c r="M26" s="270">
        <v>108</v>
      </c>
      <c r="N26" s="270">
        <v>109.2</v>
      </c>
      <c r="O26" s="270">
        <v>111.4</v>
      </c>
      <c r="P26" s="270">
        <v>121.2</v>
      </c>
      <c r="Q26" s="350">
        <v>129.19999999999999</v>
      </c>
      <c r="R26" s="350">
        <v>131.9</v>
      </c>
      <c r="S26" s="350">
        <v>134.6</v>
      </c>
      <c r="T26" s="350">
        <v>137.19999999999999</v>
      </c>
      <c r="U26" s="350">
        <v>140</v>
      </c>
      <c r="V26" s="350">
        <v>142.80000000000001</v>
      </c>
      <c r="W26" s="350">
        <v>145.6</v>
      </c>
      <c r="X26" s="350">
        <v>148.6</v>
      </c>
      <c r="Y26" s="350">
        <v>151.5</v>
      </c>
      <c r="Z26" s="350">
        <v>154.6</v>
      </c>
      <c r="AA26" s="350">
        <v>157.6</v>
      </c>
      <c r="AB26" s="354">
        <v>160.80000000000001</v>
      </c>
      <c r="AC26" s="201"/>
      <c r="AD26" s="215" t="s">
        <v>569</v>
      </c>
      <c r="AE26" s="191"/>
      <c r="AF26" s="183"/>
      <c r="AG26" s="189"/>
      <c r="AH26" s="180"/>
    </row>
    <row r="27" spans="2:34" s="185" customFormat="1" ht="15.65" customHeight="1" x14ac:dyDescent="0.2">
      <c r="B27" s="210" t="s">
        <v>570</v>
      </c>
      <c r="C27" s="211" t="s">
        <v>533</v>
      </c>
      <c r="D27" s="211">
        <v>1</v>
      </c>
      <c r="E27" s="270">
        <v>93.9</v>
      </c>
      <c r="F27" s="270">
        <v>96.1</v>
      </c>
      <c r="G27" s="270">
        <v>98.4</v>
      </c>
      <c r="H27" s="270">
        <v>99.9</v>
      </c>
      <c r="I27" s="270">
        <v>100.3</v>
      </c>
      <c r="J27" s="270">
        <v>101.2</v>
      </c>
      <c r="K27" s="270">
        <v>104</v>
      </c>
      <c r="L27" s="270">
        <v>106.5</v>
      </c>
      <c r="M27" s="270">
        <v>108.3</v>
      </c>
      <c r="N27" s="270">
        <v>108.8</v>
      </c>
      <c r="O27" s="270">
        <v>112.1</v>
      </c>
      <c r="P27" s="270">
        <v>121.8</v>
      </c>
      <c r="Q27" s="350">
        <v>129.69999999999999</v>
      </c>
      <c r="R27" s="350">
        <v>132.30000000000001</v>
      </c>
      <c r="S27" s="350">
        <v>135</v>
      </c>
      <c r="T27" s="350">
        <v>137.69999999999999</v>
      </c>
      <c r="U27" s="350">
        <v>140.4</v>
      </c>
      <c r="V27" s="350">
        <v>143.19999999999999</v>
      </c>
      <c r="W27" s="350">
        <v>146.1</v>
      </c>
      <c r="X27" s="350">
        <v>149</v>
      </c>
      <c r="Y27" s="350">
        <v>152</v>
      </c>
      <c r="Z27" s="350">
        <v>155</v>
      </c>
      <c r="AA27" s="350">
        <v>158.1</v>
      </c>
      <c r="AB27" s="354">
        <v>161.30000000000001</v>
      </c>
      <c r="AC27" s="201"/>
      <c r="AD27" s="215" t="s">
        <v>571</v>
      </c>
      <c r="AE27" s="191"/>
      <c r="AF27" s="183"/>
      <c r="AG27" s="189"/>
      <c r="AH27" s="180"/>
    </row>
    <row r="28" spans="2:34" s="185" customFormat="1" ht="15.65" customHeight="1" x14ac:dyDescent="0.2">
      <c r="B28" s="210" t="s">
        <v>572</v>
      </c>
      <c r="C28" s="211" t="s">
        <v>533</v>
      </c>
      <c r="D28" s="211">
        <v>1</v>
      </c>
      <c r="E28" s="270">
        <v>94.5</v>
      </c>
      <c r="F28" s="270">
        <v>96.4</v>
      </c>
      <c r="G28" s="270">
        <v>98.7</v>
      </c>
      <c r="H28" s="270">
        <v>100</v>
      </c>
      <c r="I28" s="270">
        <v>100.2</v>
      </c>
      <c r="J28" s="270">
        <v>101.5</v>
      </c>
      <c r="K28" s="270">
        <v>104.3</v>
      </c>
      <c r="L28" s="270">
        <v>106.6</v>
      </c>
      <c r="M28" s="270">
        <v>108.4</v>
      </c>
      <c r="N28" s="270">
        <v>109.2</v>
      </c>
      <c r="O28" s="270">
        <v>112.4</v>
      </c>
      <c r="P28" s="270">
        <v>122.3</v>
      </c>
      <c r="Q28" s="350">
        <v>129.6</v>
      </c>
      <c r="R28" s="350">
        <v>132.19999999999999</v>
      </c>
      <c r="S28" s="350">
        <v>134.9</v>
      </c>
      <c r="T28" s="350">
        <v>137.6</v>
      </c>
      <c r="U28" s="350">
        <v>140.30000000000001</v>
      </c>
      <c r="V28" s="350">
        <v>143.1</v>
      </c>
      <c r="W28" s="350">
        <v>146</v>
      </c>
      <c r="X28" s="350">
        <v>148.9</v>
      </c>
      <c r="Y28" s="350">
        <v>151.9</v>
      </c>
      <c r="Z28" s="350">
        <v>154.9</v>
      </c>
      <c r="AA28" s="350">
        <v>158</v>
      </c>
      <c r="AB28" s="354">
        <v>161.19999999999999</v>
      </c>
      <c r="AC28" s="201"/>
      <c r="AD28" s="215" t="s">
        <v>573</v>
      </c>
      <c r="AE28" s="191"/>
      <c r="AF28" s="183"/>
      <c r="AG28" s="189"/>
      <c r="AH28" s="180"/>
    </row>
    <row r="29" spans="2:34" s="185" customFormat="1" ht="15.65" customHeight="1" x14ac:dyDescent="0.2">
      <c r="B29" s="210" t="s">
        <v>574</v>
      </c>
      <c r="C29" s="211" t="s">
        <v>533</v>
      </c>
      <c r="D29" s="211">
        <v>1</v>
      </c>
      <c r="E29" s="270">
        <v>94.5</v>
      </c>
      <c r="F29" s="270">
        <v>96.8</v>
      </c>
      <c r="G29" s="270">
        <v>98.8</v>
      </c>
      <c r="H29" s="270">
        <v>100.1</v>
      </c>
      <c r="I29" s="270">
        <v>100.3</v>
      </c>
      <c r="J29" s="270">
        <v>101.6</v>
      </c>
      <c r="K29" s="270">
        <v>104.4</v>
      </c>
      <c r="L29" s="270">
        <v>106.7</v>
      </c>
      <c r="M29" s="270">
        <v>108.3</v>
      </c>
      <c r="N29" s="270">
        <v>109.2</v>
      </c>
      <c r="O29" s="270">
        <v>113.4</v>
      </c>
      <c r="P29" s="270">
        <v>124.3</v>
      </c>
      <c r="Q29" s="350">
        <v>130</v>
      </c>
      <c r="R29" s="350">
        <v>132.4</v>
      </c>
      <c r="S29" s="350">
        <v>135</v>
      </c>
      <c r="T29" s="350">
        <v>137.69999999999999</v>
      </c>
      <c r="U29" s="350">
        <v>140.5</v>
      </c>
      <c r="V29" s="350">
        <v>143.30000000000001</v>
      </c>
      <c r="W29" s="350">
        <v>146.1</v>
      </c>
      <c r="X29" s="350">
        <v>149.1</v>
      </c>
      <c r="Y29" s="350">
        <v>152</v>
      </c>
      <c r="Z29" s="350">
        <v>155.1</v>
      </c>
      <c r="AA29" s="350">
        <v>158.19999999999999</v>
      </c>
      <c r="AB29" s="354">
        <v>161.30000000000001</v>
      </c>
      <c r="AC29" s="201"/>
      <c r="AD29" s="215" t="s">
        <v>575</v>
      </c>
      <c r="AE29" s="191"/>
      <c r="AF29" s="183"/>
      <c r="AG29" s="189"/>
      <c r="AH29" s="180"/>
    </row>
    <row r="30" spans="2:34" s="185" customFormat="1" ht="15.65" customHeight="1" x14ac:dyDescent="0.2">
      <c r="B30" s="210" t="s">
        <v>576</v>
      </c>
      <c r="C30" s="211" t="s">
        <v>533</v>
      </c>
      <c r="D30" s="211">
        <v>1</v>
      </c>
      <c r="E30" s="270">
        <v>94.7</v>
      </c>
      <c r="F30" s="270">
        <v>97</v>
      </c>
      <c r="G30" s="270">
        <v>98.8</v>
      </c>
      <c r="H30" s="270">
        <v>99.9</v>
      </c>
      <c r="I30" s="270">
        <v>100.3</v>
      </c>
      <c r="J30" s="270">
        <v>101.8</v>
      </c>
      <c r="K30" s="270">
        <v>104.7</v>
      </c>
      <c r="L30" s="270">
        <v>106.9</v>
      </c>
      <c r="M30" s="270">
        <v>108.5</v>
      </c>
      <c r="N30" s="270">
        <v>109.1</v>
      </c>
      <c r="O30" s="270">
        <v>114.1</v>
      </c>
      <c r="P30" s="270">
        <v>124.8</v>
      </c>
      <c r="Q30" s="350">
        <v>130.19999999999999</v>
      </c>
      <c r="R30" s="350">
        <v>132.5</v>
      </c>
      <c r="S30" s="350">
        <v>135.19999999999999</v>
      </c>
      <c r="T30" s="350">
        <v>137.9</v>
      </c>
      <c r="U30" s="350">
        <v>140.6</v>
      </c>
      <c r="V30" s="350">
        <v>143.4</v>
      </c>
      <c r="W30" s="350">
        <v>146.30000000000001</v>
      </c>
      <c r="X30" s="350">
        <v>149.19999999999999</v>
      </c>
      <c r="Y30" s="350">
        <v>152.19999999999999</v>
      </c>
      <c r="Z30" s="350">
        <v>155.30000000000001</v>
      </c>
      <c r="AA30" s="350">
        <v>158.4</v>
      </c>
      <c r="AB30" s="354">
        <v>161.5</v>
      </c>
      <c r="AC30" s="201"/>
      <c r="AD30" s="215" t="s">
        <v>577</v>
      </c>
      <c r="AE30" s="191"/>
      <c r="AF30" s="183"/>
      <c r="AG30" s="189"/>
      <c r="AH30" s="180"/>
    </row>
    <row r="31" spans="2:34" s="185" customFormat="1" ht="15.65" customHeight="1" x14ac:dyDescent="0.2">
      <c r="B31" s="210" t="s">
        <v>578</v>
      </c>
      <c r="C31" s="211" t="s">
        <v>533</v>
      </c>
      <c r="D31" s="211">
        <v>1</v>
      </c>
      <c r="E31" s="270">
        <v>95</v>
      </c>
      <c r="F31" s="270">
        <v>97.3</v>
      </c>
      <c r="G31" s="270">
        <v>99.2</v>
      </c>
      <c r="H31" s="270">
        <v>99.9</v>
      </c>
      <c r="I31" s="270">
        <v>100.4</v>
      </c>
      <c r="J31" s="270">
        <v>102.2</v>
      </c>
      <c r="K31" s="270">
        <v>105</v>
      </c>
      <c r="L31" s="270">
        <v>107.1</v>
      </c>
      <c r="M31" s="270">
        <v>108.5</v>
      </c>
      <c r="N31" s="270">
        <v>109.4</v>
      </c>
      <c r="O31" s="270">
        <v>114.7</v>
      </c>
      <c r="P31" s="270">
        <v>125.3</v>
      </c>
      <c r="Q31" s="350">
        <v>130.4</v>
      </c>
      <c r="R31" s="350">
        <v>132.80000000000001</v>
      </c>
      <c r="S31" s="350">
        <v>135.4</v>
      </c>
      <c r="T31" s="350">
        <v>138.1</v>
      </c>
      <c r="U31" s="350">
        <v>140.9</v>
      </c>
      <c r="V31" s="350">
        <v>143.69999999999999</v>
      </c>
      <c r="W31" s="350">
        <v>146.6</v>
      </c>
      <c r="X31" s="350">
        <v>149.5</v>
      </c>
      <c r="Y31" s="350">
        <v>152.5</v>
      </c>
      <c r="Z31" s="350">
        <v>155.6</v>
      </c>
      <c r="AA31" s="350">
        <v>158.69999999999999</v>
      </c>
      <c r="AB31" s="354">
        <v>161.9</v>
      </c>
      <c r="AC31" s="201"/>
      <c r="AD31" s="215" t="s">
        <v>579</v>
      </c>
      <c r="AE31" s="191"/>
      <c r="AF31" s="183"/>
      <c r="AG31" s="189"/>
      <c r="AH31" s="180"/>
    </row>
    <row r="32" spans="2:34" s="185" customFormat="1" ht="15.65" customHeight="1" x14ac:dyDescent="0.2">
      <c r="B32" s="210" t="s">
        <v>580</v>
      </c>
      <c r="C32" s="211" t="s">
        <v>533</v>
      </c>
      <c r="D32" s="211">
        <v>1</v>
      </c>
      <c r="E32" s="270">
        <v>94.7</v>
      </c>
      <c r="F32" s="270">
        <v>97</v>
      </c>
      <c r="G32" s="270">
        <v>98.7</v>
      </c>
      <c r="H32" s="270">
        <v>99.2</v>
      </c>
      <c r="I32" s="270">
        <v>99.9</v>
      </c>
      <c r="J32" s="270">
        <v>101.8</v>
      </c>
      <c r="K32" s="270">
        <v>104.5</v>
      </c>
      <c r="L32" s="270">
        <v>106.4</v>
      </c>
      <c r="M32" s="270">
        <v>108.3</v>
      </c>
      <c r="N32" s="270">
        <v>109.3</v>
      </c>
      <c r="O32" s="270">
        <v>114.6</v>
      </c>
      <c r="P32" s="270">
        <v>124.8</v>
      </c>
      <c r="Q32" s="350">
        <v>129.5</v>
      </c>
      <c r="R32" s="350">
        <v>131.9</v>
      </c>
      <c r="S32" s="350">
        <v>134.5</v>
      </c>
      <c r="T32" s="350">
        <v>137.19999999999999</v>
      </c>
      <c r="U32" s="350">
        <v>139.9</v>
      </c>
      <c r="V32" s="350">
        <v>142.69999999999999</v>
      </c>
      <c r="W32" s="350">
        <v>145.6</v>
      </c>
      <c r="X32" s="350">
        <v>148.5</v>
      </c>
      <c r="Y32" s="350">
        <v>151.5</v>
      </c>
      <c r="Z32" s="350">
        <v>154.5</v>
      </c>
      <c r="AA32" s="350">
        <v>157.6</v>
      </c>
      <c r="AB32" s="354">
        <v>160.80000000000001</v>
      </c>
      <c r="AC32" s="201"/>
      <c r="AD32" s="215" t="s">
        <v>581</v>
      </c>
      <c r="AE32" s="191"/>
      <c r="AF32" s="183"/>
      <c r="AG32" s="189"/>
      <c r="AH32" s="180"/>
    </row>
    <row r="33" spans="2:34" s="185" customFormat="1" ht="15.65" customHeight="1" x14ac:dyDescent="0.2">
      <c r="B33" s="210" t="s">
        <v>582</v>
      </c>
      <c r="C33" s="211" t="s">
        <v>533</v>
      </c>
      <c r="D33" s="211">
        <v>1</v>
      </c>
      <c r="E33" s="270">
        <v>95.2</v>
      </c>
      <c r="F33" s="270">
        <v>97.5</v>
      </c>
      <c r="G33" s="270">
        <v>99.1</v>
      </c>
      <c r="H33" s="270">
        <v>99.5</v>
      </c>
      <c r="I33" s="270">
        <v>100.1</v>
      </c>
      <c r="J33" s="270">
        <v>102.4</v>
      </c>
      <c r="K33" s="270">
        <v>104.9</v>
      </c>
      <c r="L33" s="270">
        <v>106.8</v>
      </c>
      <c r="M33" s="270">
        <v>108.6</v>
      </c>
      <c r="N33" s="270">
        <v>109.4</v>
      </c>
      <c r="O33" s="270">
        <v>115.4</v>
      </c>
      <c r="P33" s="270">
        <v>126</v>
      </c>
      <c r="Q33" s="350">
        <v>130.4</v>
      </c>
      <c r="R33" s="350">
        <v>132.9</v>
      </c>
      <c r="S33" s="350">
        <v>135.5</v>
      </c>
      <c r="T33" s="350">
        <v>138.30000000000001</v>
      </c>
      <c r="U33" s="350">
        <v>141</v>
      </c>
      <c r="V33" s="350">
        <v>143.80000000000001</v>
      </c>
      <c r="W33" s="350">
        <v>146.69999999999999</v>
      </c>
      <c r="X33" s="350">
        <v>149.69999999999999</v>
      </c>
      <c r="Y33" s="350">
        <v>152.6</v>
      </c>
      <c r="Z33" s="350">
        <v>155.69999999999999</v>
      </c>
      <c r="AA33" s="350">
        <v>158.80000000000001</v>
      </c>
      <c r="AB33" s="354">
        <v>162</v>
      </c>
      <c r="AC33" s="201"/>
      <c r="AD33" s="215" t="s">
        <v>583</v>
      </c>
      <c r="AE33" s="191"/>
      <c r="AF33" s="183"/>
      <c r="AG33" s="189"/>
      <c r="AH33" s="180"/>
    </row>
    <row r="34" spans="2:34" s="185" customFormat="1" ht="16" customHeight="1" thickBot="1" x14ac:dyDescent="0.25">
      <c r="B34" s="216" t="s">
        <v>584</v>
      </c>
      <c r="C34" s="217" t="s">
        <v>533</v>
      </c>
      <c r="D34" s="217">
        <v>1</v>
      </c>
      <c r="E34" s="270">
        <v>95.4</v>
      </c>
      <c r="F34" s="270">
        <v>97.8</v>
      </c>
      <c r="G34" s="270">
        <v>99.3</v>
      </c>
      <c r="H34" s="270">
        <v>99.6</v>
      </c>
      <c r="I34" s="270">
        <v>100.4</v>
      </c>
      <c r="J34" s="270">
        <v>102.7</v>
      </c>
      <c r="K34" s="270">
        <v>105.1</v>
      </c>
      <c r="L34" s="270">
        <v>107</v>
      </c>
      <c r="M34" s="270">
        <v>108.6</v>
      </c>
      <c r="N34" s="270">
        <v>109.7</v>
      </c>
      <c r="O34" s="270">
        <v>116.5</v>
      </c>
      <c r="P34" s="270">
        <v>126.8</v>
      </c>
      <c r="Q34" s="349">
        <v>131.1</v>
      </c>
      <c r="R34" s="349">
        <v>133.69999999999999</v>
      </c>
      <c r="S34" s="349">
        <v>136.4</v>
      </c>
      <c r="T34" s="349">
        <v>139.1</v>
      </c>
      <c r="U34" s="349">
        <v>141.9</v>
      </c>
      <c r="V34" s="349">
        <v>144.80000000000001</v>
      </c>
      <c r="W34" s="349">
        <v>147.69999999999999</v>
      </c>
      <c r="X34" s="349">
        <v>150.6</v>
      </c>
      <c r="Y34" s="349">
        <v>153.6</v>
      </c>
      <c r="Z34" s="349">
        <v>156.69999999999999</v>
      </c>
      <c r="AA34" s="349">
        <v>159.80000000000001</v>
      </c>
      <c r="AB34" s="355">
        <v>163</v>
      </c>
      <c r="AC34" s="201"/>
      <c r="AD34" s="221" t="s">
        <v>585</v>
      </c>
      <c r="AE34" s="191"/>
      <c r="AF34" s="183"/>
      <c r="AG34" s="189"/>
      <c r="AH34" s="180"/>
    </row>
    <row r="35" spans="2:34" s="185" customFormat="1" ht="16" customHeight="1" thickTop="1" thickBot="1" x14ac:dyDescent="0.25">
      <c r="B35" s="180"/>
      <c r="C35" s="180"/>
      <c r="D35" s="180"/>
      <c r="E35" s="180"/>
      <c r="F35" s="180"/>
      <c r="G35" s="180"/>
      <c r="H35" s="180"/>
      <c r="I35" s="180"/>
      <c r="J35" s="180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80"/>
      <c r="AE35" s="191"/>
      <c r="AF35" s="183"/>
      <c r="AG35" s="189"/>
      <c r="AH35" s="180"/>
    </row>
    <row r="36" spans="2:34" s="185" customFormat="1" ht="16" customHeight="1" thickTop="1" thickBot="1" x14ac:dyDescent="0.25">
      <c r="B36" s="203" t="s">
        <v>586</v>
      </c>
      <c r="C36" s="201"/>
      <c r="D36" s="201"/>
      <c r="E36" s="201"/>
      <c r="F36" s="201"/>
      <c r="G36" s="201"/>
      <c r="H36" s="201"/>
      <c r="I36" s="201"/>
      <c r="J36" s="201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01"/>
      <c r="AD36" s="202"/>
      <c r="AE36" s="187"/>
      <c r="AF36" s="183"/>
      <c r="AG36" s="189"/>
      <c r="AH36" s="180"/>
    </row>
    <row r="37" spans="2:34" s="185" customFormat="1" ht="16" customHeight="1" thickTop="1" x14ac:dyDescent="0.2">
      <c r="B37" s="223" t="s">
        <v>587</v>
      </c>
      <c r="C37" s="205" t="s">
        <v>116</v>
      </c>
      <c r="D37" s="224">
        <v>2</v>
      </c>
      <c r="E37" s="201"/>
      <c r="F37" s="201"/>
      <c r="G37" s="201"/>
      <c r="H37" s="201"/>
      <c r="I37" s="201"/>
      <c r="J37" s="201"/>
      <c r="K37" s="222"/>
      <c r="L37" s="225">
        <v>3.4123480268966923E-2</v>
      </c>
      <c r="M37" s="357">
        <v>2.9912048380472189E-2</v>
      </c>
      <c r="N37" s="357">
        <v>1.1710406428774143E-2</v>
      </c>
      <c r="O37" s="357">
        <v>6.2071041541240213E-2</v>
      </c>
      <c r="P37" s="357">
        <v>0.13761343218227662</v>
      </c>
      <c r="Q37" s="357">
        <v>9.0756387628575547E-2</v>
      </c>
      <c r="R37" s="357">
        <v>4.4386391021845807E-2</v>
      </c>
      <c r="S37" s="357">
        <v>2.9499999999999998E-2</v>
      </c>
      <c r="T37" s="357">
        <v>2.9000000000000001E-2</v>
      </c>
      <c r="U37" s="357">
        <v>2.9000000000000001E-2</v>
      </c>
      <c r="V37" s="357">
        <v>2.9000000000000001E-2</v>
      </c>
      <c r="W37" s="357">
        <v>2.9000000000000001E-2</v>
      </c>
      <c r="X37" s="357">
        <v>2.4E-2</v>
      </c>
      <c r="Y37" s="357">
        <v>0.02</v>
      </c>
      <c r="Z37" s="357">
        <v>0.02</v>
      </c>
      <c r="AA37" s="357">
        <v>0.02</v>
      </c>
      <c r="AB37" s="358">
        <v>0.02</v>
      </c>
      <c r="AC37" s="201"/>
      <c r="AD37" s="209" t="s">
        <v>588</v>
      </c>
      <c r="AE37" s="187"/>
      <c r="AF37" s="183"/>
      <c r="AG37" s="189"/>
      <c r="AH37" s="194"/>
    </row>
    <row r="38" spans="2:34" s="185" customFormat="1" ht="16" customHeight="1" thickBot="1" x14ac:dyDescent="0.25">
      <c r="B38" s="226" t="s">
        <v>589</v>
      </c>
      <c r="C38" s="217" t="s">
        <v>116</v>
      </c>
      <c r="D38" s="227">
        <v>2</v>
      </c>
      <c r="E38" s="201"/>
      <c r="F38" s="201"/>
      <c r="G38" s="201"/>
      <c r="H38" s="201"/>
      <c r="I38" s="201"/>
      <c r="J38" s="201"/>
      <c r="K38" s="222"/>
      <c r="L38" s="228">
        <v>0.02</v>
      </c>
      <c r="M38" s="359">
        <v>2.4467353951890036E-2</v>
      </c>
      <c r="N38" s="359">
        <v>1.1210494931425164E-2</v>
      </c>
      <c r="O38" s="359">
        <v>5.1070064360839308E-2</v>
      </c>
      <c r="P38" s="359">
        <v>0.10022757443580506</v>
      </c>
      <c r="Q38" s="359">
        <v>4.7520460508356246E-2</v>
      </c>
      <c r="R38" s="359">
        <v>1.8588985103566279E-2</v>
      </c>
      <c r="S38" s="359">
        <v>0.02</v>
      </c>
      <c r="T38" s="359">
        <v>0.02</v>
      </c>
      <c r="U38" s="359">
        <v>0.02</v>
      </c>
      <c r="V38" s="359">
        <v>0.02</v>
      </c>
      <c r="W38" s="359">
        <v>0.02</v>
      </c>
      <c r="X38" s="359">
        <v>0.02</v>
      </c>
      <c r="Y38" s="359">
        <v>0.02</v>
      </c>
      <c r="Z38" s="359">
        <v>0.02</v>
      </c>
      <c r="AA38" s="359">
        <v>0.02</v>
      </c>
      <c r="AB38" s="360">
        <v>0.02</v>
      </c>
      <c r="AC38" s="201"/>
      <c r="AD38" s="229" t="s">
        <v>590</v>
      </c>
      <c r="AE38" s="191"/>
      <c r="AF38" s="183"/>
      <c r="AG38" s="189"/>
      <c r="AH38" s="194"/>
    </row>
    <row r="39" spans="2:34" s="185" customFormat="1" ht="16" customHeight="1" thickTop="1" thickBot="1" x14ac:dyDescent="0.25">
      <c r="B39" s="201"/>
      <c r="C39" s="201"/>
      <c r="D39" s="201"/>
      <c r="E39" s="201"/>
      <c r="F39" s="201"/>
      <c r="G39" s="201"/>
      <c r="H39" s="201"/>
      <c r="I39" s="201"/>
      <c r="J39" s="201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01"/>
      <c r="AD39" s="201"/>
      <c r="AE39" s="187"/>
      <c r="AF39" s="183"/>
      <c r="AG39" s="189"/>
      <c r="AH39" s="180"/>
    </row>
    <row r="40" spans="2:34" s="185" customFormat="1" ht="16" customHeight="1" thickTop="1" thickBot="1" x14ac:dyDescent="0.25">
      <c r="B40" s="203" t="s">
        <v>591</v>
      </c>
      <c r="C40" s="201"/>
      <c r="D40" s="201"/>
      <c r="E40" s="201"/>
      <c r="F40" s="201"/>
      <c r="G40" s="201"/>
      <c r="H40" s="201"/>
      <c r="I40" s="201"/>
      <c r="J40" s="201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01"/>
      <c r="AD40" s="202"/>
      <c r="AE40" s="187"/>
      <c r="AF40" s="183"/>
      <c r="AG40" s="189"/>
      <c r="AH40" s="180"/>
    </row>
    <row r="41" spans="2:34" s="185" customFormat="1" ht="15.65" customHeight="1" thickTop="1" x14ac:dyDescent="0.2">
      <c r="B41" s="204" t="s">
        <v>592</v>
      </c>
      <c r="C41" s="205" t="s">
        <v>533</v>
      </c>
      <c r="D41" s="205">
        <v>1</v>
      </c>
      <c r="E41" s="230">
        <f t="shared" ref="E41:W41" si="2">IFERROR(AVERAGE(E8:E19),0)</f>
        <v>237.3416666666667</v>
      </c>
      <c r="F41" s="230">
        <f t="shared" si="2"/>
        <v>244.67499999999998</v>
      </c>
      <c r="G41" s="230">
        <f t="shared" si="2"/>
        <v>251.73333333333335</v>
      </c>
      <c r="H41" s="230">
        <f t="shared" si="2"/>
        <v>256.66666666666669</v>
      </c>
      <c r="I41" s="230">
        <f t="shared" si="2"/>
        <v>259.43333333333334</v>
      </c>
      <c r="J41" s="230">
        <f t="shared" si="2"/>
        <v>264.99166666666673</v>
      </c>
      <c r="K41" s="230">
        <f t="shared" si="2"/>
        <v>274.90833333333336</v>
      </c>
      <c r="L41" s="231">
        <f t="shared" si="2"/>
        <v>283.30833333333334</v>
      </c>
      <c r="M41" s="231">
        <f t="shared" si="2"/>
        <v>290.64166666666665</v>
      </c>
      <c r="N41" s="231">
        <f t="shared" si="2"/>
        <v>294.16666666666669</v>
      </c>
      <c r="O41" s="231">
        <f t="shared" si="2"/>
        <v>311.1583333333333</v>
      </c>
      <c r="P41" s="231">
        <f t="shared" si="2"/>
        <v>351.2166666666667</v>
      </c>
      <c r="Q41" s="231">
        <f t="shared" si="2"/>
        <v>377.43333333333334</v>
      </c>
      <c r="R41" s="231">
        <f t="shared" si="2"/>
        <v>391.125</v>
      </c>
      <c r="S41" s="231">
        <f t="shared" si="2"/>
        <v>0</v>
      </c>
      <c r="T41" s="231">
        <f t="shared" si="2"/>
        <v>0</v>
      </c>
      <c r="U41" s="231">
        <f t="shared" si="2"/>
        <v>0</v>
      </c>
      <c r="V41" s="231">
        <f t="shared" si="2"/>
        <v>0</v>
      </c>
      <c r="W41" s="231">
        <f t="shared" si="2"/>
        <v>0</v>
      </c>
      <c r="X41" s="231">
        <f>IFERROR(AVERAGE(X8:X19),0)</f>
        <v>0</v>
      </c>
      <c r="Y41" s="231">
        <f>IFERROR(AVERAGE(Y8:Y19),0)</f>
        <v>0</v>
      </c>
      <c r="Z41" s="231">
        <f>IFERROR(AVERAGE(Z8:Z19),0)</f>
        <v>0</v>
      </c>
      <c r="AA41" s="231">
        <f>IFERROR(AVERAGE(AA8:AA19),0)</f>
        <v>0</v>
      </c>
      <c r="AB41" s="232">
        <f>IFERROR(AVERAGE(AB8:AB19),0)</f>
        <v>0</v>
      </c>
      <c r="AC41" s="201"/>
      <c r="AD41" s="209" t="s">
        <v>593</v>
      </c>
      <c r="AE41" s="191"/>
      <c r="AF41" s="183"/>
      <c r="AG41" s="189"/>
      <c r="AH41" s="180"/>
    </row>
    <row r="42" spans="2:34" s="185" customFormat="1" ht="16" customHeight="1" thickBot="1" x14ac:dyDescent="0.25">
      <c r="B42" s="216" t="s">
        <v>594</v>
      </c>
      <c r="C42" s="217" t="s">
        <v>533</v>
      </c>
      <c r="D42" s="217">
        <v>1</v>
      </c>
      <c r="E42" s="233">
        <f t="shared" ref="E42:AB42" si="3">IFERROR(AVERAGE(E23:E34),0)</f>
        <v>94.308333333333351</v>
      </c>
      <c r="F42" s="233">
        <f t="shared" si="3"/>
        <v>96.583333333333314</v>
      </c>
      <c r="G42" s="233">
        <f t="shared" si="3"/>
        <v>98.600000000000009</v>
      </c>
      <c r="H42" s="233">
        <f t="shared" si="3"/>
        <v>99.72499999999998</v>
      </c>
      <c r="I42" s="233">
        <f t="shared" si="3"/>
        <v>100.16666666666667</v>
      </c>
      <c r="J42" s="233">
        <f t="shared" si="3"/>
        <v>101.54166666666667</v>
      </c>
      <c r="K42" s="233">
        <f>IFERROR(AVERAGE(K23:K34),0)</f>
        <v>104.21666666666665</v>
      </c>
      <c r="L42" s="234">
        <f t="shared" si="3"/>
        <v>106.43333333333334</v>
      </c>
      <c r="M42" s="234">
        <f t="shared" si="3"/>
        <v>108.24166666666663</v>
      </c>
      <c r="N42" s="234">
        <f t="shared" si="3"/>
        <v>109.10833333333335</v>
      </c>
      <c r="O42" s="234">
        <f t="shared" si="3"/>
        <v>113.11666666666667</v>
      </c>
      <c r="P42" s="234">
        <f t="shared" si="3"/>
        <v>123.04166666666664</v>
      </c>
      <c r="Q42" s="234">
        <f t="shared" si="3"/>
        <v>129.625</v>
      </c>
      <c r="R42" s="234">
        <f t="shared" si="3"/>
        <v>132.28333333333333</v>
      </c>
      <c r="S42" s="234">
        <f t="shared" si="3"/>
        <v>134.93333333333337</v>
      </c>
      <c r="T42" s="234">
        <f t="shared" si="3"/>
        <v>137.63333333333333</v>
      </c>
      <c r="U42" s="234">
        <f t="shared" si="3"/>
        <v>140.37500000000003</v>
      </c>
      <c r="V42" s="234">
        <f t="shared" si="3"/>
        <v>143.18333333333337</v>
      </c>
      <c r="W42" s="234">
        <f t="shared" si="3"/>
        <v>146.04166666666666</v>
      </c>
      <c r="X42" s="234">
        <f t="shared" si="3"/>
        <v>148.97499999999999</v>
      </c>
      <c r="Y42" s="234">
        <f t="shared" si="3"/>
        <v>151.94166666666666</v>
      </c>
      <c r="Z42" s="234">
        <f t="shared" si="3"/>
        <v>154.99166666666665</v>
      </c>
      <c r="AA42" s="234">
        <f t="shared" si="3"/>
        <v>158.08333333333334</v>
      </c>
      <c r="AB42" s="235">
        <f t="shared" si="3"/>
        <v>161.25833333333335</v>
      </c>
      <c r="AC42" s="222"/>
      <c r="AD42" s="221" t="s">
        <v>595</v>
      </c>
      <c r="AE42" s="191"/>
      <c r="AF42" s="183"/>
      <c r="AG42" s="189"/>
      <c r="AH42" s="180"/>
    </row>
    <row r="43" spans="2:34" s="185" customFormat="1" ht="16" customHeight="1" thickTop="1" thickBot="1" x14ac:dyDescent="0.25">
      <c r="B43" s="201"/>
      <c r="C43" s="201"/>
      <c r="D43" s="201"/>
      <c r="E43" s="201"/>
      <c r="F43" s="236"/>
      <c r="G43" s="201"/>
      <c r="H43" s="201"/>
      <c r="I43" s="201"/>
      <c r="J43" s="201"/>
      <c r="K43" s="201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01"/>
      <c r="AD43" s="201"/>
      <c r="AE43" s="187"/>
      <c r="AF43" s="183"/>
      <c r="AG43" s="189"/>
      <c r="AH43" s="180"/>
    </row>
    <row r="44" spans="2:34" s="185" customFormat="1" ht="16" customHeight="1" thickTop="1" thickBot="1" x14ac:dyDescent="0.25">
      <c r="B44" s="203" t="s">
        <v>596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01"/>
      <c r="AD44" s="202"/>
      <c r="AE44" s="187"/>
      <c r="AF44" s="183"/>
      <c r="AG44" s="189"/>
      <c r="AH44" s="180"/>
    </row>
    <row r="45" spans="2:34" s="185" customFormat="1" ht="15.65" customHeight="1" thickTop="1" x14ac:dyDescent="0.2">
      <c r="B45" s="204" t="s">
        <v>597</v>
      </c>
      <c r="C45" s="205" t="s">
        <v>116</v>
      </c>
      <c r="D45" s="224">
        <v>2</v>
      </c>
      <c r="E45" s="201"/>
      <c r="F45" s="238">
        <f t="shared" ref="F45:W45" si="4" xml:space="preserve"> IF(E15=0,0,F15 / E15 -1)</f>
        <v>2.9769392033542896E-2</v>
      </c>
      <c r="G45" s="239">
        <f t="shared" si="4"/>
        <v>2.6465798045602673E-2</v>
      </c>
      <c r="H45" s="239">
        <f t="shared" si="4"/>
        <v>1.983339944466489E-2</v>
      </c>
      <c r="I45" s="239">
        <f t="shared" si="4"/>
        <v>1.0501750291715295E-2</v>
      </c>
      <c r="J45" s="239">
        <f t="shared" si="4"/>
        <v>2.1939953810623525E-2</v>
      </c>
      <c r="K45" s="239">
        <f t="shared" si="4"/>
        <v>3.8794726930320156E-2</v>
      </c>
      <c r="L45" s="240">
        <f t="shared" si="4"/>
        <v>3.1907179115300943E-2</v>
      </c>
      <c r="M45" s="240">
        <f t="shared" si="4"/>
        <v>2.2487702037947921E-2</v>
      </c>
      <c r="N45" s="240">
        <f t="shared" si="4"/>
        <v>8.5910652920961894E-3</v>
      </c>
      <c r="O45" s="240">
        <f t="shared" si="4"/>
        <v>7.0868824531516328E-2</v>
      </c>
      <c r="P45" s="240">
        <f t="shared" si="4"/>
        <v>0.13999363665287934</v>
      </c>
      <c r="Q45" s="240">
        <f t="shared" si="4"/>
        <v>6.1121964833938058E-2</v>
      </c>
      <c r="R45" s="240">
        <f t="shared" si="4"/>
        <v>3.5507627564439703E-2</v>
      </c>
      <c r="S45" s="240">
        <f t="shared" si="4"/>
        <v>-1</v>
      </c>
      <c r="T45" s="240">
        <f t="shared" si="4"/>
        <v>0</v>
      </c>
      <c r="U45" s="240">
        <f t="shared" si="4"/>
        <v>0</v>
      </c>
      <c r="V45" s="240">
        <f t="shared" si="4"/>
        <v>0</v>
      </c>
      <c r="W45" s="240">
        <f t="shared" si="4"/>
        <v>0</v>
      </c>
      <c r="X45" s="240">
        <f xml:space="preserve"> IF(W15=0,0,X15 / W15 -1)</f>
        <v>0</v>
      </c>
      <c r="Y45" s="240">
        <f xml:space="preserve"> IF(X15=0,0,Y15 / X15 -1)</f>
        <v>0</v>
      </c>
      <c r="Z45" s="240">
        <f xml:space="preserve"> IF(Y15=0,0,Z15 / Y15 -1)</f>
        <v>0</v>
      </c>
      <c r="AA45" s="240">
        <f xml:space="preserve"> IF(Z15=0,0,AA15 / Z15 -1)</f>
        <v>0</v>
      </c>
      <c r="AB45" s="241">
        <f xml:space="preserve"> IF(AA15=0,0,AB15 / AA15 -1)</f>
        <v>0</v>
      </c>
      <c r="AC45" s="201"/>
      <c r="AD45" s="209" t="s">
        <v>598</v>
      </c>
      <c r="AE45" s="191"/>
      <c r="AF45" s="183"/>
      <c r="AG45" s="189"/>
      <c r="AH45" s="180"/>
    </row>
    <row r="46" spans="2:34" s="185" customFormat="1" ht="15.65" customHeight="1" x14ac:dyDescent="0.2">
      <c r="B46" s="210" t="s">
        <v>599</v>
      </c>
      <c r="C46" s="211" t="s">
        <v>116</v>
      </c>
      <c r="D46" s="242">
        <v>2</v>
      </c>
      <c r="E46" s="201"/>
      <c r="F46" s="243">
        <f xml:space="preserve"> IF(E41=0,0,F41 / E41 -1)</f>
        <v>3.0897791510129391E-2</v>
      </c>
      <c r="G46" s="244">
        <f t="shared" ref="G46:W46" si="5" xml:space="preserve"> IF(F41=0,0,G41 / F41 -1)</f>
        <v>2.8847791287762714E-2</v>
      </c>
      <c r="H46" s="244">
        <f t="shared" si="5"/>
        <v>1.9597457627118731E-2</v>
      </c>
      <c r="I46" s="244">
        <f t="shared" si="5"/>
        <v>1.0779220779220777E-2</v>
      </c>
      <c r="J46" s="244">
        <f t="shared" si="5"/>
        <v>2.1424900424001248E-2</v>
      </c>
      <c r="K46" s="244">
        <f t="shared" si="5"/>
        <v>3.7422560457875953E-2</v>
      </c>
      <c r="L46" s="245">
        <f t="shared" si="5"/>
        <v>3.0555639758707454E-2</v>
      </c>
      <c r="M46" s="245">
        <f t="shared" si="5"/>
        <v>2.5884636879724532E-2</v>
      </c>
      <c r="N46" s="245">
        <f t="shared" si="5"/>
        <v>1.2128336726209277E-2</v>
      </c>
      <c r="O46" s="245">
        <f t="shared" si="5"/>
        <v>5.7762039660056441E-2</v>
      </c>
      <c r="P46" s="245">
        <f t="shared" si="5"/>
        <v>0.12873938777149907</v>
      </c>
      <c r="Q46" s="245">
        <f t="shared" si="5"/>
        <v>7.4645280690931459E-2</v>
      </c>
      <c r="R46" s="245">
        <f t="shared" si="5"/>
        <v>3.6275721981806841E-2</v>
      </c>
      <c r="S46" s="245">
        <f t="shared" si="5"/>
        <v>-1</v>
      </c>
      <c r="T46" s="245">
        <f t="shared" si="5"/>
        <v>0</v>
      </c>
      <c r="U46" s="245">
        <f t="shared" si="5"/>
        <v>0</v>
      </c>
      <c r="V46" s="245">
        <f t="shared" si="5"/>
        <v>0</v>
      </c>
      <c r="W46" s="245">
        <f t="shared" si="5"/>
        <v>0</v>
      </c>
      <c r="X46" s="245">
        <f xml:space="preserve"> IF(W41=0,0,X41 / W41 -1)</f>
        <v>0</v>
      </c>
      <c r="Y46" s="245">
        <f xml:space="preserve"> IF(X41=0,0,Y41 / X41 -1)</f>
        <v>0</v>
      </c>
      <c r="Z46" s="245">
        <f xml:space="preserve"> IF(Y41=0,0,Z41 / Y41 -1)</f>
        <v>0</v>
      </c>
      <c r="AA46" s="245">
        <f xml:space="preserve"> IF(Z41=0,0,AA41 / Z41 -1)</f>
        <v>0</v>
      </c>
      <c r="AB46" s="246">
        <f xml:space="preserve"> IF(AA41=0,0,AB41 / AA41 -1)</f>
        <v>0</v>
      </c>
      <c r="AC46" s="201"/>
      <c r="AD46" s="215" t="s">
        <v>600</v>
      </c>
      <c r="AE46" s="191"/>
      <c r="AF46" s="183"/>
      <c r="AG46" s="189"/>
      <c r="AH46" s="180"/>
    </row>
    <row r="47" spans="2:34" s="185" customFormat="1" ht="15.65" customHeight="1" x14ac:dyDescent="0.2">
      <c r="B47" s="210" t="s">
        <v>601</v>
      </c>
      <c r="C47" s="211" t="s">
        <v>116</v>
      </c>
      <c r="D47" s="242">
        <v>2</v>
      </c>
      <c r="E47" s="201"/>
      <c r="F47" s="243">
        <f t="shared" ref="F47:AB47" si="6" xml:space="preserve"> IF(E19=0,0,F19 / E19 -1)</f>
        <v>3.2807308970099536E-2</v>
      </c>
      <c r="G47" s="244">
        <f t="shared" si="6"/>
        <v>2.4527543224768911E-2</v>
      </c>
      <c r="H47" s="244">
        <f t="shared" si="6"/>
        <v>9.0266875981162009E-3</v>
      </c>
      <c r="I47" s="244">
        <f t="shared" si="6"/>
        <v>1.5558148580318898E-2</v>
      </c>
      <c r="J47" s="244">
        <f t="shared" si="6"/>
        <v>3.1405591727307502E-2</v>
      </c>
      <c r="K47" s="244">
        <f t="shared" si="6"/>
        <v>3.3419977720014815E-2</v>
      </c>
      <c r="L47" s="245">
        <f t="shared" si="6"/>
        <v>2.4434063959755781E-2</v>
      </c>
      <c r="M47" s="245">
        <f t="shared" si="6"/>
        <v>2.6306559102069471E-2</v>
      </c>
      <c r="N47" s="245">
        <f t="shared" si="6"/>
        <v>1.4695830485303985E-2</v>
      </c>
      <c r="O47" s="245">
        <f t="shared" si="6"/>
        <v>8.9592455372179192E-2</v>
      </c>
      <c r="P47" s="245">
        <f t="shared" si="6"/>
        <v>0.13508500772797527</v>
      </c>
      <c r="Q47" s="245">
        <f t="shared" si="6"/>
        <v>5.0108932461873756E-2</v>
      </c>
      <c r="R47" s="245">
        <f t="shared" si="6"/>
        <v>3.2935684647302788E-2</v>
      </c>
      <c r="S47" s="245">
        <f t="shared" si="6"/>
        <v>-1</v>
      </c>
      <c r="T47" s="245">
        <f t="shared" si="6"/>
        <v>0</v>
      </c>
      <c r="U47" s="245">
        <f t="shared" si="6"/>
        <v>0</v>
      </c>
      <c r="V47" s="245">
        <f t="shared" si="6"/>
        <v>0</v>
      </c>
      <c r="W47" s="245">
        <f t="shared" si="6"/>
        <v>0</v>
      </c>
      <c r="X47" s="245">
        <f t="shared" si="6"/>
        <v>0</v>
      </c>
      <c r="Y47" s="245">
        <f t="shared" si="6"/>
        <v>0</v>
      </c>
      <c r="Z47" s="245">
        <f t="shared" si="6"/>
        <v>0</v>
      </c>
      <c r="AA47" s="245">
        <f t="shared" si="6"/>
        <v>0</v>
      </c>
      <c r="AB47" s="246">
        <f t="shared" si="6"/>
        <v>0</v>
      </c>
      <c r="AC47" s="201"/>
      <c r="AD47" s="215" t="s">
        <v>602</v>
      </c>
      <c r="AE47" s="191"/>
      <c r="AF47" s="183"/>
      <c r="AG47" s="189"/>
      <c r="AH47" s="180"/>
    </row>
    <row r="48" spans="2:34" s="185" customFormat="1" ht="15.65" customHeight="1" x14ac:dyDescent="0.2">
      <c r="B48" s="210" t="s">
        <v>603</v>
      </c>
      <c r="C48" s="211" t="s">
        <v>116</v>
      </c>
      <c r="D48" s="242">
        <v>2</v>
      </c>
      <c r="E48" s="201"/>
      <c r="F48" s="243">
        <f t="shared" ref="F48:AB48" si="7" xml:space="preserve"> IF(E30=0,0,F30 / E30 -1)</f>
        <v>2.428722280887019E-2</v>
      </c>
      <c r="G48" s="244">
        <f t="shared" si="7"/>
        <v>1.8556701030927769E-2</v>
      </c>
      <c r="H48" s="244">
        <f t="shared" si="7"/>
        <v>1.1133603238866474E-2</v>
      </c>
      <c r="I48" s="244">
        <f t="shared" si="7"/>
        <v>4.0040040040039138E-3</v>
      </c>
      <c r="J48" s="244">
        <f t="shared" si="7"/>
        <v>1.4955134596211339E-2</v>
      </c>
      <c r="K48" s="244">
        <f t="shared" si="7"/>
        <v>2.8487229862475427E-2</v>
      </c>
      <c r="L48" s="245">
        <f t="shared" si="7"/>
        <v>2.1012416427889313E-2</v>
      </c>
      <c r="M48" s="245">
        <f t="shared" si="7"/>
        <v>1.4967259120673537E-2</v>
      </c>
      <c r="N48" s="245">
        <f t="shared" si="7"/>
        <v>5.5299539170505785E-3</v>
      </c>
      <c r="O48" s="245">
        <f t="shared" si="7"/>
        <v>4.5829514207149424E-2</v>
      </c>
      <c r="P48" s="245">
        <f t="shared" si="7"/>
        <v>9.3777388255915861E-2</v>
      </c>
      <c r="Q48" s="245">
        <f t="shared" si="7"/>
        <v>4.3269230769230616E-2</v>
      </c>
      <c r="R48" s="245">
        <f t="shared" si="7"/>
        <v>1.7665130568356391E-2</v>
      </c>
      <c r="S48" s="245">
        <f t="shared" si="7"/>
        <v>2.0377358490565989E-2</v>
      </c>
      <c r="T48" s="245">
        <f t="shared" si="7"/>
        <v>1.9970414201183617E-2</v>
      </c>
      <c r="U48" s="245">
        <f t="shared" si="7"/>
        <v>1.9579405366207281E-2</v>
      </c>
      <c r="V48" s="245">
        <f t="shared" si="7"/>
        <v>1.9914651493598834E-2</v>
      </c>
      <c r="W48" s="245">
        <f t="shared" si="7"/>
        <v>2.0223152022315283E-2</v>
      </c>
      <c r="X48" s="245">
        <f t="shared" si="7"/>
        <v>1.9822282980177519E-2</v>
      </c>
      <c r="Y48" s="245">
        <f t="shared" si="7"/>
        <v>2.0107238605898026E-2</v>
      </c>
      <c r="Z48" s="245">
        <f t="shared" si="7"/>
        <v>2.036793692509864E-2</v>
      </c>
      <c r="AA48" s="245">
        <f t="shared" si="7"/>
        <v>1.9961365099806727E-2</v>
      </c>
      <c r="AB48" s="246">
        <f t="shared" si="7"/>
        <v>1.9570707070706961E-2</v>
      </c>
      <c r="AC48" s="201"/>
      <c r="AD48" s="215" t="s">
        <v>604</v>
      </c>
      <c r="AE48" s="191"/>
      <c r="AF48" s="183"/>
      <c r="AG48" s="189"/>
      <c r="AH48" s="180"/>
    </row>
    <row r="49" spans="2:34" s="185" customFormat="1" ht="15.65" customHeight="1" x14ac:dyDescent="0.2">
      <c r="B49" s="210" t="s">
        <v>605</v>
      </c>
      <c r="C49" s="211" t="s">
        <v>116</v>
      </c>
      <c r="D49" s="242">
        <v>2</v>
      </c>
      <c r="E49" s="201"/>
      <c r="F49" s="243">
        <f xml:space="preserve"> IF(E42=0,0,F42 / E42 -1)</f>
        <v>2.4123000795263305E-2</v>
      </c>
      <c r="G49" s="244">
        <f t="shared" ref="G49:AB49" si="8" xml:space="preserve"> IF(F42=0,0,G42 / F42 -1)</f>
        <v>2.088006902502193E-2</v>
      </c>
      <c r="H49" s="244">
        <f t="shared" si="8"/>
        <v>1.1409736308316099E-2</v>
      </c>
      <c r="I49" s="244">
        <f t="shared" si="8"/>
        <v>4.4288459931480784E-3</v>
      </c>
      <c r="J49" s="244">
        <f t="shared" si="8"/>
        <v>1.3727121464226277E-2</v>
      </c>
      <c r="K49" s="244">
        <f t="shared" si="8"/>
        <v>2.6343865408288814E-2</v>
      </c>
      <c r="L49" s="245">
        <f t="shared" si="8"/>
        <v>2.1269790500559882E-2</v>
      </c>
      <c r="M49" s="245">
        <f t="shared" si="8"/>
        <v>1.6990291262135582E-2</v>
      </c>
      <c r="N49" s="245">
        <f t="shared" si="8"/>
        <v>8.0067749634311625E-3</v>
      </c>
      <c r="O49" s="245">
        <f t="shared" si="8"/>
        <v>3.6737187810280236E-2</v>
      </c>
      <c r="P49" s="245">
        <f t="shared" si="8"/>
        <v>8.7741270075143429E-2</v>
      </c>
      <c r="Q49" s="245">
        <f t="shared" si="8"/>
        <v>5.3504910260751881E-2</v>
      </c>
      <c r="R49" s="245">
        <f t="shared" si="8"/>
        <v>2.0507875281259969E-2</v>
      </c>
      <c r="S49" s="245">
        <f t="shared" si="8"/>
        <v>2.0032757969006276E-2</v>
      </c>
      <c r="T49" s="245">
        <f t="shared" si="8"/>
        <v>2.0009881422924591E-2</v>
      </c>
      <c r="U49" s="245">
        <f t="shared" si="8"/>
        <v>1.9920077500605649E-2</v>
      </c>
      <c r="V49" s="245">
        <f t="shared" si="8"/>
        <v>2.0005936479667641E-2</v>
      </c>
      <c r="W49" s="245">
        <f t="shared" si="8"/>
        <v>1.9962751716912752E-2</v>
      </c>
      <c r="X49" s="245">
        <f t="shared" si="8"/>
        <v>2.0085592011412245E-2</v>
      </c>
      <c r="Y49" s="245">
        <f t="shared" si="8"/>
        <v>1.9913855792358826E-2</v>
      </c>
      <c r="Z49" s="245">
        <f t="shared" si="8"/>
        <v>2.0073493116875785E-2</v>
      </c>
      <c r="AA49" s="245">
        <f t="shared" si="8"/>
        <v>1.9947308995107438E-2</v>
      </c>
      <c r="AB49" s="246">
        <f t="shared" si="8"/>
        <v>2.0084343700579987E-2</v>
      </c>
      <c r="AC49" s="201"/>
      <c r="AD49" s="215" t="s">
        <v>606</v>
      </c>
      <c r="AE49" s="191"/>
      <c r="AF49" s="183"/>
      <c r="AG49" s="189"/>
      <c r="AH49" s="180"/>
    </row>
    <row r="50" spans="2:34" s="185" customFormat="1" ht="16" customHeight="1" thickBot="1" x14ac:dyDescent="0.25">
      <c r="B50" s="247" t="s">
        <v>607</v>
      </c>
      <c r="C50" s="248" t="s">
        <v>116</v>
      </c>
      <c r="D50" s="249">
        <v>2</v>
      </c>
      <c r="E50" s="201"/>
      <c r="F50" s="250">
        <f t="shared" ref="F50:AB50" si="9" xml:space="preserve"> IF(E34=0,0,F34 / E34 -1)</f>
        <v>2.515723270440251E-2</v>
      </c>
      <c r="G50" s="251">
        <f t="shared" si="9"/>
        <v>1.5337423312883347E-2</v>
      </c>
      <c r="H50" s="251">
        <f t="shared" si="9"/>
        <v>3.0211480362536403E-3</v>
      </c>
      <c r="I50" s="251">
        <f t="shared" si="9"/>
        <v>8.0321285140563248E-3</v>
      </c>
      <c r="J50" s="251">
        <f t="shared" si="9"/>
        <v>2.2908366533864521E-2</v>
      </c>
      <c r="K50" s="251">
        <f t="shared" si="9"/>
        <v>2.3369036027263812E-2</v>
      </c>
      <c r="L50" s="252">
        <f t="shared" si="9"/>
        <v>1.8078020932445371E-2</v>
      </c>
      <c r="M50" s="252">
        <f t="shared" si="9"/>
        <v>1.495327102803734E-2</v>
      </c>
      <c r="N50" s="252">
        <f t="shared" si="9"/>
        <v>1.0128913443830712E-2</v>
      </c>
      <c r="O50" s="252">
        <f t="shared" si="9"/>
        <v>6.1987237921604432E-2</v>
      </c>
      <c r="P50" s="252">
        <f t="shared" si="9"/>
        <v>8.8412017167381896E-2</v>
      </c>
      <c r="Q50" s="252">
        <f t="shared" si="9"/>
        <v>3.3911671924290232E-2</v>
      </c>
      <c r="R50" s="252">
        <f t="shared" si="9"/>
        <v>1.9832189168573544E-2</v>
      </c>
      <c r="S50" s="252">
        <f t="shared" si="9"/>
        <v>2.0194465220643387E-2</v>
      </c>
      <c r="T50" s="252">
        <f t="shared" si="9"/>
        <v>1.9794721407624616E-2</v>
      </c>
      <c r="U50" s="252">
        <f t="shared" si="9"/>
        <v>2.0129403306973437E-2</v>
      </c>
      <c r="V50" s="252">
        <f t="shared" si="9"/>
        <v>2.0436927413671535E-2</v>
      </c>
      <c r="W50" s="252">
        <f t="shared" si="9"/>
        <v>2.00276243093922E-2</v>
      </c>
      <c r="X50" s="252">
        <f t="shared" si="9"/>
        <v>1.9634394041976977E-2</v>
      </c>
      <c r="Y50" s="252">
        <f t="shared" si="9"/>
        <v>1.9920318725099584E-2</v>
      </c>
      <c r="Z50" s="252">
        <f t="shared" si="9"/>
        <v>2.0182291666666741E-2</v>
      </c>
      <c r="AA50" s="252">
        <f t="shared" si="9"/>
        <v>1.9783024888321732E-2</v>
      </c>
      <c r="AB50" s="253">
        <f t="shared" si="9"/>
        <v>2.0025031289111261E-2</v>
      </c>
      <c r="AC50" s="201"/>
      <c r="AD50" s="254" t="s">
        <v>608</v>
      </c>
      <c r="AE50" s="191"/>
      <c r="AF50" s="183"/>
      <c r="AG50" s="189"/>
      <c r="AH50" s="180"/>
    </row>
    <row r="51" spans="2:34" s="185" customFormat="1" ht="16" customHeight="1" thickBot="1" x14ac:dyDescent="0.25">
      <c r="B51" s="255" t="s">
        <v>609</v>
      </c>
      <c r="C51" s="256" t="s">
        <v>116</v>
      </c>
      <c r="D51" s="257">
        <v>2</v>
      </c>
      <c r="E51" s="201"/>
      <c r="F51" s="258">
        <f>F46 - F49</f>
        <v>6.7747907148660858E-3</v>
      </c>
      <c r="G51" s="259">
        <f>G46 - G49</f>
        <v>7.967722262740784E-3</v>
      </c>
      <c r="H51" s="259">
        <f>H46 - H49</f>
        <v>8.1877213188026321E-3</v>
      </c>
      <c r="I51" s="259">
        <f>I46 - I49</f>
        <v>6.3503747860726989E-3</v>
      </c>
      <c r="J51" s="259">
        <f>J46 - J49</f>
        <v>7.6977789597749702E-3</v>
      </c>
      <c r="K51" s="259">
        <f t="shared" ref="K51:AB51" si="10">K46 - K49</f>
        <v>1.1078695049587139E-2</v>
      </c>
      <c r="L51" s="260">
        <f t="shared" si="10"/>
        <v>9.2858492581475716E-3</v>
      </c>
      <c r="M51" s="260">
        <f t="shared" si="10"/>
        <v>8.8943456175889501E-3</v>
      </c>
      <c r="N51" s="260">
        <f t="shared" si="10"/>
        <v>4.1215617627781143E-3</v>
      </c>
      <c r="O51" s="260">
        <f t="shared" si="10"/>
        <v>2.1024851849776205E-2</v>
      </c>
      <c r="P51" s="260">
        <f t="shared" si="10"/>
        <v>4.099811769635564E-2</v>
      </c>
      <c r="Q51" s="260">
        <f t="shared" si="10"/>
        <v>2.1140370430179578E-2</v>
      </c>
      <c r="R51" s="260">
        <f t="shared" si="10"/>
        <v>1.5767846700546873E-2</v>
      </c>
      <c r="S51" s="260">
        <f>S46 - S49</f>
        <v>-1.0200327579690063</v>
      </c>
      <c r="T51" s="260">
        <f t="shared" si="10"/>
        <v>-2.0009881422924591E-2</v>
      </c>
      <c r="U51" s="260">
        <f t="shared" si="10"/>
        <v>-1.9920077500605649E-2</v>
      </c>
      <c r="V51" s="260">
        <f t="shared" si="10"/>
        <v>-2.0005936479667641E-2</v>
      </c>
      <c r="W51" s="260">
        <f t="shared" si="10"/>
        <v>-1.9962751716912752E-2</v>
      </c>
      <c r="X51" s="260">
        <f t="shared" si="10"/>
        <v>-2.0085592011412245E-2</v>
      </c>
      <c r="Y51" s="260">
        <f t="shared" si="10"/>
        <v>-1.9913855792358826E-2</v>
      </c>
      <c r="Z51" s="260">
        <f t="shared" si="10"/>
        <v>-2.0073493116875785E-2</v>
      </c>
      <c r="AA51" s="260">
        <f t="shared" si="10"/>
        <v>-1.9947308995107438E-2</v>
      </c>
      <c r="AB51" s="261">
        <f t="shared" si="10"/>
        <v>-2.0084343700579987E-2</v>
      </c>
      <c r="AC51" s="201"/>
      <c r="AD51" s="262" t="s">
        <v>610</v>
      </c>
      <c r="AE51" s="191"/>
      <c r="AF51" s="183"/>
      <c r="AG51" s="189"/>
      <c r="AH51" s="180"/>
    </row>
    <row r="52" spans="2:34" s="185" customFormat="1" ht="16" customHeight="1" thickTop="1" thickBot="1" x14ac:dyDescent="0.25"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187"/>
      <c r="AF52" s="183"/>
      <c r="AG52" s="189"/>
      <c r="AH52" s="180"/>
    </row>
    <row r="53" spans="2:34" s="185" customFormat="1" ht="16" customHeight="1" thickTop="1" thickBot="1" x14ac:dyDescent="0.25">
      <c r="B53" s="203" t="s">
        <v>611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2"/>
      <c r="AE53" s="187"/>
      <c r="AF53" s="183"/>
      <c r="AG53" s="189"/>
      <c r="AH53" s="180"/>
    </row>
    <row r="54" spans="2:34" s="185" customFormat="1" ht="15.65" customHeight="1" thickTop="1" x14ac:dyDescent="0.2">
      <c r="B54" s="263" t="s">
        <v>612</v>
      </c>
      <c r="C54" s="264"/>
      <c r="D54" s="265"/>
      <c r="E54" s="201"/>
      <c r="F54" s="201"/>
      <c r="G54" s="201"/>
      <c r="H54" s="201"/>
      <c r="I54" s="201"/>
      <c r="J54" s="201"/>
      <c r="K54" s="201"/>
      <c r="L54" s="201"/>
      <c r="M54" s="201"/>
      <c r="N54" s="266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8"/>
      <c r="AC54" s="201"/>
      <c r="AD54" s="269"/>
      <c r="AE54" s="195"/>
      <c r="AF54" s="195"/>
      <c r="AG54" s="196"/>
      <c r="AH54" s="180"/>
    </row>
    <row r="55" spans="2:34" s="185" customFormat="1" ht="16" customHeight="1" thickBot="1" x14ac:dyDescent="0.25">
      <c r="B55" s="216" t="s">
        <v>613</v>
      </c>
      <c r="C55" s="217" t="s">
        <v>116</v>
      </c>
      <c r="D55" s="227">
        <v>2</v>
      </c>
      <c r="E55" s="201"/>
      <c r="F55" s="201"/>
      <c r="G55" s="201"/>
      <c r="H55" s="201"/>
      <c r="I55" s="201"/>
      <c r="J55" s="201"/>
      <c r="K55" s="201"/>
      <c r="L55" s="201"/>
      <c r="M55" s="201"/>
      <c r="N55" s="228">
        <v>8.0000000000000002E-3</v>
      </c>
      <c r="O55" s="359">
        <v>3.6700000000000003E-2</v>
      </c>
      <c r="P55" s="359">
        <v>8.77E-2</v>
      </c>
      <c r="Q55" s="359">
        <v>5.3600000000000002E-2</v>
      </c>
      <c r="R55" s="359">
        <v>0.02</v>
      </c>
      <c r="S55" s="359">
        <v>0.02</v>
      </c>
      <c r="T55" s="359">
        <v>0.02</v>
      </c>
      <c r="U55" s="359">
        <v>0.02</v>
      </c>
      <c r="V55" s="359">
        <v>0.02</v>
      </c>
      <c r="W55" s="359">
        <v>0.02</v>
      </c>
      <c r="X55" s="359">
        <v>0.02</v>
      </c>
      <c r="Y55" s="359">
        <v>0.02</v>
      </c>
      <c r="Z55" s="359">
        <v>0.02</v>
      </c>
      <c r="AA55" s="359">
        <v>0.02</v>
      </c>
      <c r="AB55" s="360">
        <v>0.02</v>
      </c>
      <c r="AC55" s="201"/>
      <c r="AD55" s="221" t="s">
        <v>614</v>
      </c>
      <c r="AE55" s="183"/>
      <c r="AF55" s="183"/>
      <c r="AG55" s="189"/>
      <c r="AH55" s="180"/>
    </row>
    <row r="56" spans="2:34" s="175" customFormat="1" ht="14.15" customHeight="1" thickTop="1" x14ac:dyDescent="0.2"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7"/>
      <c r="AE56" s="348"/>
      <c r="AF56" s="348"/>
      <c r="AG56" s="197"/>
      <c r="AH56" s="346"/>
    </row>
    <row r="57" spans="2:34" ht="14.15" customHeight="1" x14ac:dyDescent="0.3"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</row>
    <row r="58" spans="2:34" ht="14.15" customHeight="1" x14ac:dyDescent="0.3"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</row>
    <row r="59" spans="2:34" ht="14.15" customHeight="1" x14ac:dyDescent="0.3"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</row>
    <row r="60" spans="2:34" ht="14.15" customHeight="1" x14ac:dyDescent="0.3"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</row>
    <row r="61" spans="2:34" ht="14.15" customHeight="1" x14ac:dyDescent="0.3"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</row>
    <row r="62" spans="2:34" ht="14.15" customHeight="1" x14ac:dyDescent="0.3"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</row>
    <row r="63" spans="2:34" ht="14.15" customHeight="1" x14ac:dyDescent="0.3"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</row>
    <row r="64" spans="2:34" ht="14.15" customHeight="1" x14ac:dyDescent="0.3"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</row>
    <row r="65" ht="14.15" customHeight="1" x14ac:dyDescent="0.3"/>
    <row r="66" ht="14.15" customHeight="1" x14ac:dyDescent="0.3"/>
    <row r="67" ht="14.15" customHeight="1" x14ac:dyDescent="0.3"/>
    <row r="68" ht="14.15" customHeight="1" x14ac:dyDescent="0.3"/>
    <row r="69" ht="14.15" customHeight="1" x14ac:dyDescent="0.3"/>
    <row r="70" ht="14.15" customHeight="1" x14ac:dyDescent="0.3"/>
    <row r="71" ht="14.15" customHeight="1" x14ac:dyDescent="0.3"/>
    <row r="72" ht="14.15" customHeight="1" x14ac:dyDescent="0.3"/>
    <row r="73" ht="14.15" customHeight="1" x14ac:dyDescent="0.3"/>
    <row r="74" ht="14.15" customHeight="1" x14ac:dyDescent="0.3"/>
    <row r="75" ht="14.15" customHeight="1" x14ac:dyDescent="0.3"/>
    <row r="76" ht="14.15" customHeight="1" x14ac:dyDescent="0.3"/>
    <row r="77" ht="14.15" customHeight="1" x14ac:dyDescent="0.3"/>
    <row r="78" ht="14.15" customHeight="1" x14ac:dyDescent="0.3"/>
    <row r="79" ht="14.15" customHeight="1" x14ac:dyDescent="0.3"/>
    <row r="80" ht="14.15" customHeight="1" x14ac:dyDescent="0.3"/>
    <row r="81" ht="14.15" customHeight="1" x14ac:dyDescent="0.3"/>
    <row r="82" ht="14.15" customHeight="1" x14ac:dyDescent="0.3"/>
    <row r="83" ht="14.15" customHeight="1" x14ac:dyDescent="0.3"/>
    <row r="84" ht="14.15" customHeight="1" x14ac:dyDescent="0.3"/>
    <row r="85" ht="14.15" customHeight="1" x14ac:dyDescent="0.3"/>
    <row r="86" ht="14.15" customHeight="1" x14ac:dyDescent="0.3"/>
    <row r="87" ht="14.15" customHeight="1" x14ac:dyDescent="0.3"/>
    <row r="88" ht="14.15" customHeight="1" x14ac:dyDescent="0.3"/>
    <row r="89" ht="14.15" customHeight="1" x14ac:dyDescent="0.3"/>
    <row r="90" ht="14.15" customHeight="1" x14ac:dyDescent="0.3"/>
    <row r="91" ht="14.15" customHeight="1" x14ac:dyDescent="0.3"/>
    <row r="92" ht="14.15" customHeight="1" x14ac:dyDescent="0.3"/>
    <row r="93" ht="14.15" customHeight="1" x14ac:dyDescent="0.3"/>
    <row r="94" ht="14.15" customHeight="1" x14ac:dyDescent="0.3"/>
    <row r="95" ht="14.15" customHeight="1" x14ac:dyDescent="0.3"/>
    <row r="96" ht="14.15" customHeight="1" x14ac:dyDescent="0.3"/>
    <row r="97" ht="14.15" customHeight="1" x14ac:dyDescent="0.3"/>
    <row r="98" ht="14.15" customHeight="1" x14ac:dyDescent="0.3"/>
    <row r="99" ht="14.15" customHeight="1" x14ac:dyDescent="0.3"/>
    <row r="100" ht="14.15" customHeight="1" x14ac:dyDescent="0.3"/>
    <row r="101" ht="14.15" customHeight="1" x14ac:dyDescent="0.3"/>
    <row r="102" ht="14.15" customHeight="1" x14ac:dyDescent="0.3"/>
    <row r="103" ht="14.15" customHeight="1" x14ac:dyDescent="0.3"/>
    <row r="104" ht="14.15" customHeight="1" x14ac:dyDescent="0.3"/>
    <row r="105" ht="14.15" customHeight="1" x14ac:dyDescent="0.3"/>
    <row r="106" ht="14.15" customHeight="1" x14ac:dyDescent="0.3"/>
    <row r="107" ht="14.15" customHeight="1" x14ac:dyDescent="0.3"/>
    <row r="108" ht="14.15" customHeight="1" x14ac:dyDescent="0.3"/>
    <row r="109" ht="14.15" customHeight="1" x14ac:dyDescent="0.3"/>
    <row r="110" ht="14.15" customHeight="1" x14ac:dyDescent="0.3"/>
    <row r="111" ht="14.15" customHeight="1" x14ac:dyDescent="0.3"/>
    <row r="112" ht="14.15" customHeight="1" x14ac:dyDescent="0.3"/>
    <row r="113" ht="14.15" customHeight="1" x14ac:dyDescent="0.3"/>
    <row r="114" ht="14.15" customHeight="1" x14ac:dyDescent="0.3"/>
    <row r="115" ht="14.15" customHeight="1" x14ac:dyDescent="0.3"/>
    <row r="116" ht="14.15" customHeight="1" x14ac:dyDescent="0.3"/>
    <row r="117" ht="14.15" customHeight="1" x14ac:dyDescent="0.3"/>
    <row r="118" ht="14.15" customHeight="1" x14ac:dyDescent="0.3"/>
    <row r="119" ht="14.15" customHeight="1" x14ac:dyDescent="0.3"/>
    <row r="120" ht="14.15" customHeight="1" x14ac:dyDescent="0.3"/>
    <row r="121" ht="14.15" customHeight="1" x14ac:dyDescent="0.3"/>
    <row r="122" ht="14.15" customHeight="1" x14ac:dyDescent="0.3"/>
    <row r="123" ht="14.15" customHeight="1" x14ac:dyDescent="0.3"/>
    <row r="124" ht="14.15" customHeight="1" x14ac:dyDescent="0.3"/>
    <row r="125" ht="14.15" customHeight="1" x14ac:dyDescent="0.3"/>
    <row r="126" ht="14.15" customHeight="1" x14ac:dyDescent="0.3"/>
    <row r="127" ht="14.15" customHeight="1" x14ac:dyDescent="0.3"/>
    <row r="128" ht="14.15" customHeight="1" x14ac:dyDescent="0.3"/>
    <row r="129" ht="14.15" customHeight="1" x14ac:dyDescent="0.3"/>
    <row r="130" ht="14.15" customHeight="1" x14ac:dyDescent="0.3"/>
    <row r="131" ht="14.15" customHeight="1" x14ac:dyDescent="0.3"/>
    <row r="132" ht="14.15" customHeight="1" x14ac:dyDescent="0.3"/>
    <row r="133" ht="14.15" customHeight="1" x14ac:dyDescent="0.3"/>
    <row r="134" ht="14.15" customHeight="1" x14ac:dyDescent="0.3"/>
    <row r="135" ht="14.15" customHeight="1" x14ac:dyDescent="0.3"/>
    <row r="136" ht="14.15" customHeight="1" x14ac:dyDescent="0.3"/>
    <row r="137" ht="14.15" customHeight="1" x14ac:dyDescent="0.3"/>
    <row r="138" ht="14.15" customHeight="1" x14ac:dyDescent="0.3"/>
    <row r="139" ht="14.15" customHeight="1" x14ac:dyDescent="0.3"/>
    <row r="140" ht="14.15" customHeight="1" x14ac:dyDescent="0.3"/>
    <row r="141" ht="14.15" customHeight="1" x14ac:dyDescent="0.3"/>
    <row r="142" ht="14.15" customHeight="1" x14ac:dyDescent="0.3"/>
    <row r="143" ht="14.15" customHeight="1" x14ac:dyDescent="0.3"/>
    <row r="144" ht="14.15" customHeight="1" x14ac:dyDescent="0.3"/>
    <row r="145" ht="14.15" customHeight="1" x14ac:dyDescent="0.3"/>
    <row r="146" ht="14.15" customHeight="1" x14ac:dyDescent="0.3"/>
    <row r="147" ht="14.15" customHeight="1" x14ac:dyDescent="0.3"/>
    <row r="148" ht="14.15" customHeight="1" x14ac:dyDescent="0.3"/>
    <row r="149" ht="14.15" customHeight="1" x14ac:dyDescent="0.3"/>
    <row r="150" ht="14.15" customHeight="1" x14ac:dyDescent="0.3"/>
    <row r="151" ht="14.15" customHeight="1" x14ac:dyDescent="0.3"/>
    <row r="152" ht="14.15" customHeight="1" x14ac:dyDescent="0.3"/>
    <row r="153" ht="14.15" customHeight="1" x14ac:dyDescent="0.3"/>
    <row r="154" ht="14.15" customHeight="1" x14ac:dyDescent="0.3"/>
    <row r="155" ht="14.15" customHeight="1" x14ac:dyDescent="0.3"/>
    <row r="156" ht="14.15" customHeight="1" x14ac:dyDescent="0.3"/>
    <row r="157" ht="14.15" customHeight="1" x14ac:dyDescent="0.3"/>
    <row r="158" ht="14.15" customHeight="1" x14ac:dyDescent="0.3"/>
    <row r="159" ht="14.15" customHeight="1" x14ac:dyDescent="0.3"/>
    <row r="160" ht="14.15" customHeight="1" x14ac:dyDescent="0.3"/>
    <row r="161" ht="14.15" customHeight="1" x14ac:dyDescent="0.3"/>
    <row r="162" ht="14.15" customHeight="1" x14ac:dyDescent="0.3"/>
    <row r="163" ht="14.15" customHeight="1" x14ac:dyDescent="0.3"/>
    <row r="164" ht="14.15" customHeight="1" x14ac:dyDescent="0.3"/>
    <row r="165" ht="14.15" customHeight="1" x14ac:dyDescent="0.3"/>
    <row r="166" ht="14.15" customHeight="1" x14ac:dyDescent="0.3"/>
    <row r="167" ht="14.15" customHeight="1" x14ac:dyDescent="0.3"/>
    <row r="168" ht="14.15" customHeight="1" x14ac:dyDescent="0.3"/>
    <row r="169" ht="14.15" customHeight="1" x14ac:dyDescent="0.3"/>
    <row r="170" ht="14.15" customHeight="1" x14ac:dyDescent="0.3"/>
    <row r="171" ht="14.15" customHeight="1" x14ac:dyDescent="0.3"/>
    <row r="172" ht="14.15" customHeight="1" x14ac:dyDescent="0.3"/>
    <row r="173" ht="14.15" customHeight="1" x14ac:dyDescent="0.3"/>
    <row r="174" ht="14.15" customHeight="1" x14ac:dyDescent="0.3"/>
    <row r="175" ht="14.15" customHeight="1" x14ac:dyDescent="0.3"/>
    <row r="176" ht="14.15" customHeight="1" x14ac:dyDescent="0.3"/>
    <row r="177" ht="14.15" customHeight="1" x14ac:dyDescent="0.3"/>
    <row r="178" ht="14.15" customHeight="1" x14ac:dyDescent="0.3"/>
    <row r="179" ht="14.15" customHeight="1" x14ac:dyDescent="0.3"/>
    <row r="180" ht="14.15" customHeight="1" x14ac:dyDescent="0.3"/>
    <row r="181" ht="14.15" customHeight="1" x14ac:dyDescent="0.3"/>
    <row r="182" ht="14.15" customHeight="1" x14ac:dyDescent="0.3"/>
    <row r="183" ht="14.15" customHeight="1" x14ac:dyDescent="0.3"/>
    <row r="184" ht="14.15" customHeight="1" x14ac:dyDescent="0.3"/>
    <row r="185" ht="14.15" customHeight="1" x14ac:dyDescent="0.3"/>
    <row r="186" ht="14.15" customHeight="1" x14ac:dyDescent="0.3"/>
    <row r="187" ht="14.15" customHeight="1" x14ac:dyDescent="0.3"/>
    <row r="188" ht="14.15" customHeight="1" x14ac:dyDescent="0.3"/>
    <row r="189" ht="14.15" customHeight="1" x14ac:dyDescent="0.3"/>
    <row r="190" ht="14.15" customHeight="1" x14ac:dyDescent="0.3"/>
    <row r="191" ht="14.15" customHeight="1" x14ac:dyDescent="0.3"/>
    <row r="192" ht="14.15" customHeight="1" x14ac:dyDescent="0.3"/>
    <row r="193" ht="14.15" customHeight="1" x14ac:dyDescent="0.3"/>
    <row r="194" ht="14.15" customHeight="1" x14ac:dyDescent="0.3"/>
    <row r="195" ht="14.15" customHeight="1" x14ac:dyDescent="0.3"/>
    <row r="196" ht="14.15" customHeight="1" x14ac:dyDescent="0.3"/>
    <row r="197" ht="14.15" customHeight="1" x14ac:dyDescent="0.3"/>
    <row r="198" ht="14.15" customHeight="1" x14ac:dyDescent="0.3"/>
    <row r="199" ht="14.15" customHeight="1" x14ac:dyDescent="0.3"/>
    <row r="200" ht="14.15" customHeight="1" x14ac:dyDescent="0.3"/>
    <row r="201" ht="14.15" customHeight="1" x14ac:dyDescent="0.3"/>
    <row r="202" ht="14.15" customHeight="1" x14ac:dyDescent="0.3"/>
    <row r="203" ht="14.15" customHeight="1" x14ac:dyDescent="0.3"/>
    <row r="204" ht="14.15" customHeight="1" x14ac:dyDescent="0.3"/>
    <row r="205" ht="14.15" customHeight="1" x14ac:dyDescent="0.3"/>
    <row r="206" ht="14.15" customHeight="1" x14ac:dyDescent="0.3"/>
    <row r="207" ht="14.15" customHeight="1" x14ac:dyDescent="0.3"/>
    <row r="208" ht="14.15" customHeight="1" x14ac:dyDescent="0.3"/>
    <row r="209" ht="14.15" customHeight="1" x14ac:dyDescent="0.3"/>
    <row r="210" ht="14.15" customHeight="1" x14ac:dyDescent="0.3"/>
    <row r="211" ht="14.15" customHeight="1" x14ac:dyDescent="0.3"/>
    <row r="212" ht="14.15" customHeight="1" x14ac:dyDescent="0.3"/>
    <row r="213" ht="14.15" customHeight="1" x14ac:dyDescent="0.3"/>
    <row r="214" ht="14.15" customHeight="1" x14ac:dyDescent="0.3"/>
    <row r="215" ht="14.15" customHeight="1" x14ac:dyDescent="0.3"/>
    <row r="216" ht="14.15" customHeight="1" x14ac:dyDescent="0.3"/>
    <row r="217" ht="14.15" customHeight="1" x14ac:dyDescent="0.3"/>
    <row r="218" ht="14.15" customHeight="1" x14ac:dyDescent="0.3"/>
    <row r="219" ht="14.15" customHeight="1" x14ac:dyDescent="0.3"/>
    <row r="220" ht="14.15" customHeight="1" x14ac:dyDescent="0.3"/>
    <row r="221" ht="14.15" customHeight="1" x14ac:dyDescent="0.3"/>
    <row r="222" ht="14.15" customHeight="1" x14ac:dyDescent="0.3"/>
    <row r="223" ht="14.15" customHeight="1" x14ac:dyDescent="0.3"/>
    <row r="224" ht="14.15" customHeight="1" x14ac:dyDescent="0.3"/>
    <row r="225" ht="14.15" customHeight="1" x14ac:dyDescent="0.3"/>
    <row r="226" ht="14.15" customHeight="1" x14ac:dyDescent="0.3"/>
    <row r="227" ht="14.15" customHeight="1" x14ac:dyDescent="0.3"/>
    <row r="228" ht="14.15" customHeight="1" x14ac:dyDescent="0.3"/>
    <row r="229" ht="14.15" customHeight="1" x14ac:dyDescent="0.3"/>
    <row r="230" ht="14.15" customHeight="1" x14ac:dyDescent="0.3"/>
    <row r="231" ht="14.15" customHeight="1" x14ac:dyDescent="0.3"/>
    <row r="232" ht="14.15" customHeight="1" x14ac:dyDescent="0.3"/>
    <row r="233" ht="14.15" customHeight="1" x14ac:dyDescent="0.3"/>
    <row r="234" ht="14.15" customHeight="1" x14ac:dyDescent="0.3"/>
    <row r="235" ht="14.15" customHeight="1" x14ac:dyDescent="0.3"/>
    <row r="236" ht="14.15" customHeight="1" x14ac:dyDescent="0.3"/>
    <row r="237" ht="14.15" customHeight="1" x14ac:dyDescent="0.3"/>
    <row r="238" ht="14.15" customHeight="1" x14ac:dyDescent="0.3"/>
    <row r="239" ht="14.15" customHeight="1" x14ac:dyDescent="0.3"/>
    <row r="240" ht="14.15" customHeight="1" x14ac:dyDescent="0.3"/>
    <row r="241" ht="14.15" customHeight="1" x14ac:dyDescent="0.3"/>
    <row r="242" ht="14.15" customHeight="1" x14ac:dyDescent="0.3"/>
    <row r="243" ht="14.15" customHeight="1" x14ac:dyDescent="0.3"/>
    <row r="244" ht="14.15" customHeight="1" x14ac:dyDescent="0.3"/>
    <row r="245" ht="14.15" customHeight="1" x14ac:dyDescent="0.3"/>
    <row r="246" ht="14.15" customHeight="1" x14ac:dyDescent="0.3"/>
    <row r="247" ht="14.15" customHeight="1" x14ac:dyDescent="0.3"/>
    <row r="248" ht="14.15" customHeight="1" x14ac:dyDescent="0.3"/>
    <row r="249" ht="14.15" customHeight="1" x14ac:dyDescent="0.3"/>
    <row r="250" ht="14.15" customHeight="1" x14ac:dyDescent="0.3"/>
    <row r="251" ht="14.15" customHeight="1" x14ac:dyDescent="0.3"/>
    <row r="252" ht="14.15" customHeight="1" x14ac:dyDescent="0.3"/>
    <row r="253" ht="14.15" customHeight="1" x14ac:dyDescent="0.3"/>
    <row r="254" ht="14.15" customHeight="1" x14ac:dyDescent="0.3"/>
    <row r="255" ht="14.15" customHeight="1" x14ac:dyDescent="0.3"/>
    <row r="256" ht="14.15" customHeight="1" x14ac:dyDescent="0.3"/>
    <row r="257" ht="14.15" customHeight="1" x14ac:dyDescent="0.3"/>
    <row r="258" ht="14.15" customHeight="1" x14ac:dyDescent="0.3"/>
    <row r="259" ht="14.15" customHeight="1" x14ac:dyDescent="0.3"/>
    <row r="260" ht="14.15" customHeight="1" x14ac:dyDescent="0.3"/>
    <row r="261" ht="14.15" customHeight="1" x14ac:dyDescent="0.3"/>
    <row r="262" ht="14.15" customHeight="1" x14ac:dyDescent="0.3"/>
    <row r="263" ht="14.15" customHeight="1" x14ac:dyDescent="0.3"/>
    <row r="264" ht="14.15" customHeight="1" x14ac:dyDescent="0.3"/>
    <row r="265" ht="14.15" customHeight="1" x14ac:dyDescent="0.3"/>
    <row r="266" ht="14.15" customHeight="1" x14ac:dyDescent="0.3"/>
    <row r="267" ht="14.15" customHeight="1" x14ac:dyDescent="0.3"/>
    <row r="268" ht="14.15" customHeight="1" x14ac:dyDescent="0.3"/>
    <row r="269" ht="14.15" customHeight="1" x14ac:dyDescent="0.3"/>
    <row r="270" ht="14.15" customHeight="1" x14ac:dyDescent="0.3"/>
    <row r="271" ht="14.15" customHeight="1" x14ac:dyDescent="0.3"/>
    <row r="272" ht="14.15" customHeight="1" x14ac:dyDescent="0.3"/>
    <row r="273" ht="14.15" customHeight="1" x14ac:dyDescent="0.3"/>
    <row r="274" ht="14.15" customHeight="1" x14ac:dyDescent="0.3"/>
    <row r="275" ht="14.15" customHeight="1" x14ac:dyDescent="0.3"/>
    <row r="276" ht="14.15" customHeight="1" x14ac:dyDescent="0.3"/>
    <row r="277" ht="14.15" customHeight="1" x14ac:dyDescent="0.3"/>
    <row r="278" ht="14.15" customHeight="1" x14ac:dyDescent="0.3"/>
    <row r="279" ht="14.15" customHeight="1" x14ac:dyDescent="0.3"/>
    <row r="280" ht="14.15" customHeight="1" x14ac:dyDescent="0.3"/>
    <row r="281" ht="14.15" customHeight="1" x14ac:dyDescent="0.3"/>
    <row r="282" ht="14.15" customHeight="1" x14ac:dyDescent="0.3"/>
    <row r="283" ht="14.15" customHeight="1" x14ac:dyDescent="0.3"/>
    <row r="284" ht="14.15" customHeight="1" x14ac:dyDescent="0.3"/>
    <row r="285" ht="14.15" customHeight="1" x14ac:dyDescent="0.3"/>
    <row r="286" ht="14.15" customHeight="1" x14ac:dyDescent="0.3"/>
    <row r="287" ht="14.15" customHeight="1" x14ac:dyDescent="0.3"/>
    <row r="288" ht="14.15" customHeight="1" x14ac:dyDescent="0.3"/>
    <row r="289" ht="14.15" customHeight="1" x14ac:dyDescent="0.3"/>
    <row r="290" ht="14.15" customHeight="1" x14ac:dyDescent="0.3"/>
    <row r="291" ht="14.15" customHeight="1" x14ac:dyDescent="0.3"/>
    <row r="292" ht="14.15" customHeight="1" x14ac:dyDescent="0.3"/>
    <row r="293" ht="14.15" customHeight="1" x14ac:dyDescent="0.3"/>
    <row r="294" ht="14.15" customHeight="1" x14ac:dyDescent="0.3"/>
    <row r="295" ht="14.15" customHeight="1" x14ac:dyDescent="0.3"/>
    <row r="296" ht="14.15" customHeight="1" x14ac:dyDescent="0.3"/>
    <row r="297" ht="14.15" customHeight="1" x14ac:dyDescent="0.3"/>
    <row r="298" ht="14.15" customHeight="1" x14ac:dyDescent="0.3"/>
    <row r="299" ht="14.15" customHeight="1" x14ac:dyDescent="0.3"/>
    <row r="300" ht="14.15" customHeight="1" x14ac:dyDescent="0.3"/>
    <row r="301" ht="14.15" customHeight="1" x14ac:dyDescent="0.3"/>
    <row r="302" ht="14.15" customHeight="1" x14ac:dyDescent="0.3"/>
    <row r="303" ht="14.15" customHeight="1" x14ac:dyDescent="0.3"/>
    <row r="304" ht="14.15" customHeight="1" x14ac:dyDescent="0.3"/>
    <row r="305" ht="14.15" customHeight="1" x14ac:dyDescent="0.3"/>
    <row r="306" ht="14.15" customHeight="1" x14ac:dyDescent="0.3"/>
    <row r="307" ht="14.15" customHeight="1" x14ac:dyDescent="0.3"/>
    <row r="308" ht="14.15" customHeight="1" x14ac:dyDescent="0.3"/>
    <row r="309" ht="14.15" customHeight="1" x14ac:dyDescent="0.3"/>
    <row r="310" ht="14.15" customHeight="1" x14ac:dyDescent="0.3"/>
    <row r="311" ht="14.15" customHeight="1" x14ac:dyDescent="0.3"/>
    <row r="312" ht="14.15" customHeight="1" x14ac:dyDescent="0.3"/>
    <row r="313" ht="14.15" customHeight="1" x14ac:dyDescent="0.3"/>
    <row r="314" ht="14.15" customHeight="1" x14ac:dyDescent="0.3"/>
    <row r="315" ht="14.15" customHeight="1" x14ac:dyDescent="0.3"/>
    <row r="316" ht="14.15" customHeight="1" x14ac:dyDescent="0.3"/>
    <row r="317" ht="14.15" customHeight="1" x14ac:dyDescent="0.3"/>
    <row r="318" ht="14.15" customHeight="1" x14ac:dyDescent="0.3"/>
    <row r="319" ht="14.15" customHeight="1" x14ac:dyDescent="0.3"/>
    <row r="320" ht="14.15" customHeight="1" x14ac:dyDescent="0.3"/>
    <row r="321" ht="14.15" customHeight="1" x14ac:dyDescent="0.3"/>
    <row r="322" ht="14.15" customHeight="1" x14ac:dyDescent="0.3"/>
    <row r="323" ht="14.15" customHeight="1" x14ac:dyDescent="0.3"/>
    <row r="324" ht="14.15" customHeight="1" x14ac:dyDescent="0.3"/>
    <row r="325" ht="14.15" customHeight="1" x14ac:dyDescent="0.3"/>
    <row r="326" ht="14.15" customHeight="1" x14ac:dyDescent="0.3"/>
    <row r="327" ht="14.15" customHeight="1" x14ac:dyDescent="0.3"/>
    <row r="328" ht="14.15" customHeight="1" x14ac:dyDescent="0.3"/>
    <row r="329" ht="14.15" customHeight="1" x14ac:dyDescent="0.3"/>
    <row r="330" ht="14.15" customHeight="1" x14ac:dyDescent="0.3"/>
    <row r="331" ht="14.15" customHeight="1" x14ac:dyDescent="0.3"/>
    <row r="332" ht="14.15" customHeight="1" x14ac:dyDescent="0.3"/>
    <row r="333" ht="14.15" customHeight="1" x14ac:dyDescent="0.3"/>
    <row r="334" ht="14.15" customHeight="1" x14ac:dyDescent="0.3"/>
    <row r="335" ht="14.15" customHeight="1" x14ac:dyDescent="0.3"/>
    <row r="336" ht="14.15" customHeight="1" x14ac:dyDescent="0.3"/>
    <row r="337" ht="14.15" customHeight="1" x14ac:dyDescent="0.3"/>
    <row r="338" ht="14.15" customHeight="1" x14ac:dyDescent="0.3"/>
    <row r="339" ht="14.15" customHeight="1" x14ac:dyDescent="0.3"/>
    <row r="340" ht="14.15" customHeight="1" x14ac:dyDescent="0.3"/>
    <row r="341" ht="14.15" customHeight="1" x14ac:dyDescent="0.3"/>
    <row r="342" ht="14.15" customHeight="1" x14ac:dyDescent="0.3"/>
    <row r="343" ht="14.15" customHeight="1" x14ac:dyDescent="0.3"/>
    <row r="344" ht="14.15" customHeight="1" x14ac:dyDescent="0.3"/>
    <row r="345" ht="14.15" customHeight="1" x14ac:dyDescent="0.3"/>
    <row r="346" ht="14.15" customHeight="1" x14ac:dyDescent="0.3"/>
    <row r="347" ht="14.15" customHeight="1" x14ac:dyDescent="0.3"/>
    <row r="348" ht="14.15" customHeight="1" x14ac:dyDescent="0.3"/>
    <row r="349" ht="14.15" customHeight="1" x14ac:dyDescent="0.3"/>
    <row r="350" ht="14.15" customHeight="1" x14ac:dyDescent="0.3"/>
    <row r="351" ht="14.15" customHeight="1" x14ac:dyDescent="0.3"/>
    <row r="352" ht="14.15" customHeight="1" x14ac:dyDescent="0.3"/>
    <row r="353" ht="14.15" customHeight="1" x14ac:dyDescent="0.3"/>
    <row r="354" ht="14.15" customHeight="1" x14ac:dyDescent="0.3"/>
    <row r="355" ht="14.15" customHeight="1" x14ac:dyDescent="0.3"/>
    <row r="356" ht="14.15" customHeight="1" x14ac:dyDescent="0.3"/>
    <row r="357" ht="14.15" customHeight="1" x14ac:dyDescent="0.3"/>
    <row r="358" ht="14.15" customHeight="1" x14ac:dyDescent="0.3"/>
    <row r="359" ht="14.15" customHeight="1" x14ac:dyDescent="0.3"/>
    <row r="360" ht="14.15" customHeight="1" x14ac:dyDescent="0.3"/>
    <row r="361" ht="14.15" customHeight="1" x14ac:dyDescent="0.3"/>
    <row r="362" ht="14.15" customHeight="1" x14ac:dyDescent="0.3"/>
    <row r="363" ht="14.15" customHeight="1" x14ac:dyDescent="0.3"/>
    <row r="364" ht="14.15" customHeight="1" x14ac:dyDescent="0.3"/>
    <row r="365" ht="14.15" customHeight="1" x14ac:dyDescent="0.3"/>
    <row r="366" ht="14.15" customHeight="1" x14ac:dyDescent="0.3"/>
    <row r="367" ht="14.15" customHeight="1" x14ac:dyDescent="0.3"/>
    <row r="368" ht="14.15" customHeight="1" x14ac:dyDescent="0.3"/>
    <row r="369" ht="14.15" customHeight="1" x14ac:dyDescent="0.3"/>
    <row r="370" ht="14.15" customHeight="1" x14ac:dyDescent="0.3"/>
    <row r="371" ht="14.15" customHeight="1" x14ac:dyDescent="0.3"/>
    <row r="372" ht="14.15" customHeight="1" x14ac:dyDescent="0.3"/>
    <row r="373" ht="14.15" customHeight="1" x14ac:dyDescent="0.3"/>
    <row r="374" ht="14.15" customHeight="1" x14ac:dyDescent="0.3"/>
    <row r="375" ht="14.15" customHeight="1" x14ac:dyDescent="0.3"/>
    <row r="376" ht="14.15" customHeight="1" x14ac:dyDescent="0.3"/>
    <row r="377" ht="14.15" customHeight="1" x14ac:dyDescent="0.3"/>
    <row r="378" ht="14.15" customHeight="1" x14ac:dyDescent="0.3"/>
    <row r="379" ht="14.15" customHeight="1" x14ac:dyDescent="0.3"/>
    <row r="380" ht="14.15" customHeight="1" x14ac:dyDescent="0.3"/>
    <row r="381" ht="14.15" customHeight="1" x14ac:dyDescent="0.3"/>
    <row r="382" ht="14.15" customHeight="1" x14ac:dyDescent="0.3"/>
    <row r="383" ht="14.15" customHeight="1" x14ac:dyDescent="0.3"/>
    <row r="384" ht="14.15" customHeight="1" x14ac:dyDescent="0.3"/>
    <row r="385" ht="14.15" customHeight="1" x14ac:dyDescent="0.3"/>
    <row r="386" ht="14.15" customHeight="1" x14ac:dyDescent="0.3"/>
    <row r="387" ht="14.15" customHeight="1" x14ac:dyDescent="0.3"/>
    <row r="388" ht="14.15" customHeight="1" x14ac:dyDescent="0.3"/>
    <row r="389" ht="14.15" customHeight="1" x14ac:dyDescent="0.3"/>
    <row r="390" ht="14.15" customHeight="1" x14ac:dyDescent="0.3"/>
    <row r="391" ht="14.15" customHeight="1" x14ac:dyDescent="0.3"/>
    <row r="392" ht="14.15" customHeight="1" x14ac:dyDescent="0.3"/>
    <row r="393" ht="14.15" customHeight="1" x14ac:dyDescent="0.3"/>
    <row r="394" ht="14.15" customHeight="1" x14ac:dyDescent="0.3"/>
    <row r="395" ht="14.15" customHeight="1" x14ac:dyDescent="0.3"/>
    <row r="396" ht="14.15" customHeight="1" x14ac:dyDescent="0.3"/>
    <row r="397" ht="14.15" customHeight="1" x14ac:dyDescent="0.3"/>
    <row r="398" ht="14.15" customHeight="1" x14ac:dyDescent="0.3"/>
    <row r="399" ht="14.15" customHeight="1" x14ac:dyDescent="0.3"/>
    <row r="400" ht="14.15" customHeight="1" x14ac:dyDescent="0.3"/>
    <row r="401" ht="14.15" customHeight="1" x14ac:dyDescent="0.3"/>
    <row r="402" ht="14.15" customHeight="1" x14ac:dyDescent="0.3"/>
    <row r="403" ht="14.15" customHeight="1" x14ac:dyDescent="0.3"/>
    <row r="404" ht="14.15" customHeight="1" x14ac:dyDescent="0.3"/>
    <row r="405" ht="14.15" customHeight="1" x14ac:dyDescent="0.3"/>
    <row r="406" ht="14.15" customHeight="1" x14ac:dyDescent="0.3"/>
    <row r="407" ht="14.15" customHeight="1" x14ac:dyDescent="0.3"/>
    <row r="408" ht="14.15" customHeight="1" x14ac:dyDescent="0.3"/>
    <row r="409" ht="14.15" customHeight="1" x14ac:dyDescent="0.3"/>
    <row r="410" ht="14.15" customHeight="1" x14ac:dyDescent="0.3"/>
    <row r="411" ht="14.15" customHeight="1" x14ac:dyDescent="0.3"/>
    <row r="412" ht="14.15" customHeight="1" x14ac:dyDescent="0.3"/>
    <row r="413" ht="14.15" customHeight="1" x14ac:dyDescent="0.3"/>
    <row r="414" ht="14.15" customHeight="1" x14ac:dyDescent="0.3"/>
    <row r="415" ht="14.15" customHeight="1" x14ac:dyDescent="0.3"/>
    <row r="416" ht="14.15" customHeight="1" x14ac:dyDescent="0.3"/>
    <row r="417" ht="14.15" customHeight="1" x14ac:dyDescent="0.3"/>
    <row r="418" ht="14.15" customHeight="1" x14ac:dyDescent="0.3"/>
    <row r="419" ht="14.15" customHeight="1" x14ac:dyDescent="0.3"/>
    <row r="420" ht="14.15" customHeight="1" x14ac:dyDescent="0.3"/>
    <row r="421" ht="14.15" customHeight="1" x14ac:dyDescent="0.3"/>
    <row r="422" ht="14.15" customHeight="1" x14ac:dyDescent="0.3"/>
    <row r="423" ht="14.15" customHeight="1" x14ac:dyDescent="0.3"/>
    <row r="424" ht="14.15" customHeight="1" x14ac:dyDescent="0.3"/>
    <row r="425" ht="14.15" customHeight="1" x14ac:dyDescent="0.3"/>
    <row r="426" ht="14.15" customHeight="1" x14ac:dyDescent="0.3"/>
    <row r="427" ht="14.15" customHeight="1" x14ac:dyDescent="0.3"/>
    <row r="428" ht="14.15" customHeight="1" x14ac:dyDescent="0.3"/>
    <row r="429" ht="14.15" customHeight="1" x14ac:dyDescent="0.3"/>
    <row r="430" ht="14.15" customHeight="1" x14ac:dyDescent="0.3"/>
    <row r="431" ht="14.15" customHeight="1" x14ac:dyDescent="0.3"/>
    <row r="432" ht="14.15" customHeight="1" x14ac:dyDescent="0.3"/>
    <row r="433" ht="14.15" customHeight="1" x14ac:dyDescent="0.3"/>
    <row r="434" ht="14.15" customHeight="1" x14ac:dyDescent="0.3"/>
    <row r="435" ht="14.15" customHeight="1" x14ac:dyDescent="0.3"/>
    <row r="436" ht="14.15" customHeight="1" x14ac:dyDescent="0.3"/>
    <row r="437" ht="14.15" customHeight="1" x14ac:dyDescent="0.3"/>
    <row r="438" ht="14.15" customHeight="1" x14ac:dyDescent="0.3"/>
    <row r="439" ht="14.15" customHeight="1" x14ac:dyDescent="0.3"/>
    <row r="440" ht="14.15" customHeight="1" x14ac:dyDescent="0.3"/>
    <row r="441" ht="14.15" customHeight="1" x14ac:dyDescent="0.3"/>
    <row r="442" ht="14.15" customHeight="1" x14ac:dyDescent="0.3"/>
    <row r="443" ht="14.15" customHeight="1" x14ac:dyDescent="0.3"/>
    <row r="444" ht="14.15" customHeight="1" x14ac:dyDescent="0.3"/>
    <row r="445" ht="14.15" customHeight="1" x14ac:dyDescent="0.3"/>
    <row r="446" ht="14.15" customHeight="1" x14ac:dyDescent="0.3"/>
    <row r="447" ht="14.15" customHeight="1" x14ac:dyDescent="0.3"/>
    <row r="448" ht="14.15" customHeight="1" x14ac:dyDescent="0.3"/>
    <row r="449" ht="14.15" customHeight="1" x14ac:dyDescent="0.3"/>
    <row r="450" ht="14.15" customHeight="1" x14ac:dyDescent="0.3"/>
    <row r="451" ht="14.15" customHeight="1" x14ac:dyDescent="0.3"/>
    <row r="452" ht="14.15" customHeight="1" x14ac:dyDescent="0.3"/>
    <row r="453" ht="14.15" customHeight="1" x14ac:dyDescent="0.3"/>
    <row r="454" ht="14.15" customHeight="1" x14ac:dyDescent="0.3"/>
    <row r="455" ht="14.15" customHeight="1" x14ac:dyDescent="0.3"/>
    <row r="456" ht="14.15" customHeight="1" x14ac:dyDescent="0.3"/>
    <row r="457" ht="14.15" customHeight="1" x14ac:dyDescent="0.3"/>
    <row r="458" ht="14.15" customHeight="1" x14ac:dyDescent="0.3"/>
    <row r="459" ht="14.15" customHeight="1" x14ac:dyDescent="0.3"/>
    <row r="460" ht="14.15" customHeight="1" x14ac:dyDescent="0.3"/>
    <row r="461" ht="14.15" customHeight="1" x14ac:dyDescent="0.3"/>
    <row r="462" ht="14.15" customHeight="1" x14ac:dyDescent="0.3"/>
    <row r="463" ht="14.15" customHeight="1" x14ac:dyDescent="0.3"/>
    <row r="464" ht="14.15" customHeight="1" x14ac:dyDescent="0.3"/>
    <row r="465" ht="14.15" customHeight="1" x14ac:dyDescent="0.3"/>
    <row r="466" ht="14.15" customHeight="1" x14ac:dyDescent="0.3"/>
    <row r="467" ht="14.15" customHeight="1" x14ac:dyDescent="0.3"/>
    <row r="468" ht="14.15" customHeight="1" x14ac:dyDescent="0.3"/>
    <row r="469" ht="14.15" customHeight="1" x14ac:dyDescent="0.3"/>
    <row r="470" ht="14.15" customHeight="1" x14ac:dyDescent="0.3"/>
    <row r="471" ht="14.15" customHeight="1" x14ac:dyDescent="0.3"/>
    <row r="472" ht="14.15" customHeight="1" x14ac:dyDescent="0.3"/>
    <row r="473" ht="14.15" customHeight="1" x14ac:dyDescent="0.3"/>
    <row r="474" ht="14.15" customHeight="1" x14ac:dyDescent="0.3"/>
    <row r="475" ht="14.15" customHeight="1" x14ac:dyDescent="0.3"/>
    <row r="476" ht="14.15" customHeight="1" x14ac:dyDescent="0.3"/>
    <row r="477" ht="14.15" customHeight="1" x14ac:dyDescent="0.3"/>
    <row r="478" ht="14.15" customHeight="1" x14ac:dyDescent="0.3"/>
    <row r="479" ht="14.15" customHeight="1" x14ac:dyDescent="0.3"/>
    <row r="480" ht="14.15" customHeight="1" x14ac:dyDescent="0.3"/>
    <row r="481" ht="14.15" customHeight="1" x14ac:dyDescent="0.3"/>
    <row r="482" ht="14.15" customHeight="1" x14ac:dyDescent="0.3"/>
    <row r="483" ht="14.15" customHeight="1" x14ac:dyDescent="0.3"/>
    <row r="484" ht="14.15" customHeight="1" x14ac:dyDescent="0.3"/>
    <row r="485" ht="14.15" customHeight="1" x14ac:dyDescent="0.3"/>
    <row r="486" ht="14.15" customHeight="1" x14ac:dyDescent="0.3"/>
    <row r="487" ht="14.15" customHeight="1" x14ac:dyDescent="0.3"/>
    <row r="488" ht="14.15" customHeight="1" x14ac:dyDescent="0.3"/>
    <row r="489" ht="14.15" customHeight="1" x14ac:dyDescent="0.3"/>
    <row r="490" ht="14.15" customHeight="1" x14ac:dyDescent="0.3"/>
    <row r="491" ht="14.15" customHeight="1" x14ac:dyDescent="0.3"/>
    <row r="492" ht="14.15" customHeight="1" x14ac:dyDescent="0.3"/>
    <row r="493" ht="14.15" customHeight="1" x14ac:dyDescent="0.3"/>
    <row r="494" ht="14.15" customHeight="1" x14ac:dyDescent="0.3"/>
    <row r="495" ht="14.15" customHeight="1" x14ac:dyDescent="0.3"/>
    <row r="496" ht="14.15" customHeight="1" x14ac:dyDescent="0.3"/>
    <row r="497" ht="14.15" customHeight="1" x14ac:dyDescent="0.3"/>
    <row r="498" ht="14.15" customHeight="1" x14ac:dyDescent="0.3"/>
    <row r="499" ht="14.15" customHeight="1" x14ac:dyDescent="0.3"/>
    <row r="500" ht="14.15" customHeight="1" x14ac:dyDescent="0.3"/>
    <row r="501" ht="14.15" customHeight="1" x14ac:dyDescent="0.3"/>
    <row r="502" ht="14.15" customHeight="1" x14ac:dyDescent="0.3"/>
    <row r="503" ht="14.15" customHeight="1" x14ac:dyDescent="0.3"/>
    <row r="504" ht="14.15" customHeight="1" x14ac:dyDescent="0.3"/>
    <row r="505" ht="14.15" customHeight="1" x14ac:dyDescent="0.3"/>
    <row r="506" ht="14.15" customHeight="1" x14ac:dyDescent="0.3"/>
    <row r="507" ht="14.15" customHeight="1" x14ac:dyDescent="0.3"/>
    <row r="508" ht="14.15" customHeight="1" x14ac:dyDescent="0.3"/>
    <row r="509" ht="14.15" customHeight="1" x14ac:dyDescent="0.3"/>
    <row r="510" ht="14.15" customHeight="1" x14ac:dyDescent="0.3"/>
    <row r="511" ht="14.15" customHeight="1" x14ac:dyDescent="0.3"/>
    <row r="512" ht="14.15" customHeight="1" x14ac:dyDescent="0.3"/>
    <row r="513" ht="14.15" customHeight="1" x14ac:dyDescent="0.3"/>
    <row r="514" ht="14.15" customHeight="1" x14ac:dyDescent="0.3"/>
    <row r="515" ht="14.15" customHeight="1" x14ac:dyDescent="0.3"/>
    <row r="516" ht="14.15" customHeight="1" x14ac:dyDescent="0.3"/>
    <row r="517" ht="14.15" customHeight="1" x14ac:dyDescent="0.3"/>
    <row r="518" ht="14.15" customHeight="1" x14ac:dyDescent="0.3"/>
    <row r="519" ht="14.15" customHeight="1" x14ac:dyDescent="0.3"/>
    <row r="520" ht="14.15" customHeight="1" x14ac:dyDescent="0.3"/>
    <row r="521" ht="14.15" customHeight="1" x14ac:dyDescent="0.3"/>
    <row r="522" ht="14.15" customHeight="1" x14ac:dyDescent="0.3"/>
    <row r="523" ht="14.15" customHeight="1" x14ac:dyDescent="0.3"/>
    <row r="524" ht="14.15" customHeight="1" x14ac:dyDescent="0.3"/>
    <row r="525" ht="14.15" customHeight="1" x14ac:dyDescent="0.3"/>
    <row r="526" ht="14.15" customHeight="1" x14ac:dyDescent="0.3"/>
    <row r="527" ht="14.15" customHeight="1" x14ac:dyDescent="0.3"/>
    <row r="528" ht="14.15" customHeight="1" x14ac:dyDescent="0.3"/>
    <row r="529" ht="14.15" customHeight="1" x14ac:dyDescent="0.3"/>
    <row r="530" ht="14.15" customHeight="1" x14ac:dyDescent="0.3"/>
    <row r="531" ht="14.15" customHeight="1" x14ac:dyDescent="0.3"/>
    <row r="532" ht="14.15" customHeight="1" x14ac:dyDescent="0.3"/>
    <row r="533" ht="14.15" customHeight="1" x14ac:dyDescent="0.3"/>
    <row r="534" ht="14.15" customHeight="1" x14ac:dyDescent="0.3"/>
    <row r="535" ht="14.15" customHeight="1" x14ac:dyDescent="0.3"/>
    <row r="536" ht="14.15" customHeight="1" x14ac:dyDescent="0.3"/>
    <row r="537" ht="14.15" customHeight="1" x14ac:dyDescent="0.3"/>
    <row r="538" ht="14.15" customHeight="1" x14ac:dyDescent="0.3"/>
    <row r="539" ht="14.15" customHeight="1" x14ac:dyDescent="0.3"/>
    <row r="540" ht="14.15" customHeight="1" x14ac:dyDescent="0.3"/>
    <row r="541" ht="14.15" customHeight="1" x14ac:dyDescent="0.3"/>
    <row r="542" ht="14.15" customHeight="1" x14ac:dyDescent="0.3"/>
    <row r="543" ht="14.15" customHeight="1" x14ac:dyDescent="0.3"/>
    <row r="544" ht="14.15" customHeight="1" x14ac:dyDescent="0.3"/>
    <row r="545" ht="14.15" customHeight="1" x14ac:dyDescent="0.3"/>
    <row r="546" ht="14.15" customHeight="1" x14ac:dyDescent="0.3"/>
    <row r="547" ht="14.15" customHeight="1" x14ac:dyDescent="0.3"/>
    <row r="548" ht="14.15" customHeight="1" x14ac:dyDescent="0.3"/>
    <row r="549" ht="14.15" customHeight="1" x14ac:dyDescent="0.3"/>
    <row r="550" ht="14.15" customHeight="1" x14ac:dyDescent="0.3"/>
    <row r="551" ht="14.15" customHeight="1" x14ac:dyDescent="0.3"/>
    <row r="552" ht="14.15" customHeight="1" x14ac:dyDescent="0.3"/>
    <row r="553" ht="14.15" customHeight="1" x14ac:dyDescent="0.3"/>
    <row r="554" ht="14.15" customHeight="1" x14ac:dyDescent="0.3"/>
    <row r="555" ht="14.15" customHeight="1" x14ac:dyDescent="0.3"/>
    <row r="556" ht="14.15" customHeight="1" x14ac:dyDescent="0.3"/>
    <row r="557" ht="14.15" customHeight="1" x14ac:dyDescent="0.3"/>
    <row r="558" ht="14.15" customHeight="1" x14ac:dyDescent="0.3"/>
    <row r="559" ht="14.15" customHeight="1" x14ac:dyDescent="0.3"/>
    <row r="560" ht="14.15" customHeight="1" x14ac:dyDescent="0.3"/>
    <row r="561" ht="14.15" customHeight="1" x14ac:dyDescent="0.3"/>
    <row r="562" ht="14.15" customHeight="1" x14ac:dyDescent="0.3"/>
    <row r="563" ht="14.15" customHeight="1" x14ac:dyDescent="0.3"/>
    <row r="564" ht="14.15" customHeight="1" x14ac:dyDescent="0.3"/>
    <row r="565" ht="14.15" customHeight="1" x14ac:dyDescent="0.3"/>
    <row r="566" ht="14.15" customHeight="1" x14ac:dyDescent="0.3"/>
    <row r="567" ht="14.15" customHeight="1" x14ac:dyDescent="0.3"/>
    <row r="568" ht="14.15" customHeight="1" x14ac:dyDescent="0.3"/>
    <row r="569" ht="14.15" customHeight="1" x14ac:dyDescent="0.3"/>
    <row r="570" ht="14.15" customHeight="1" x14ac:dyDescent="0.3"/>
    <row r="571" ht="14.15" customHeight="1" x14ac:dyDescent="0.3"/>
    <row r="572" ht="14.15" customHeight="1" x14ac:dyDescent="0.3"/>
    <row r="573" ht="14.15" customHeight="1" x14ac:dyDescent="0.3"/>
    <row r="574" ht="14.15" customHeight="1" x14ac:dyDescent="0.3"/>
    <row r="575" ht="14.15" customHeight="1" x14ac:dyDescent="0.3"/>
    <row r="576" ht="14.15" customHeight="1" x14ac:dyDescent="0.3"/>
    <row r="577" ht="14.15" customHeight="1" x14ac:dyDescent="0.3"/>
    <row r="578" ht="14.15" customHeight="1" x14ac:dyDescent="0.3"/>
    <row r="579" ht="14.15" customHeight="1" x14ac:dyDescent="0.3"/>
    <row r="580" ht="14.15" customHeight="1" x14ac:dyDescent="0.3"/>
    <row r="581" ht="14.15" customHeight="1" x14ac:dyDescent="0.3"/>
    <row r="582" ht="14.15" customHeight="1" x14ac:dyDescent="0.3"/>
    <row r="583" ht="14.15" customHeight="1" x14ac:dyDescent="0.3"/>
    <row r="584" ht="14.15" customHeight="1" x14ac:dyDescent="0.3"/>
    <row r="585" ht="14.15" customHeight="1" x14ac:dyDescent="0.3"/>
    <row r="586" ht="14.15" customHeight="1" x14ac:dyDescent="0.3"/>
    <row r="587" ht="14.15" customHeight="1" x14ac:dyDescent="0.3"/>
    <row r="588" ht="14.15" customHeight="1" x14ac:dyDescent="0.3"/>
    <row r="589" ht="14.15" customHeight="1" x14ac:dyDescent="0.3"/>
    <row r="590" ht="14.15" customHeight="1" x14ac:dyDescent="0.3"/>
    <row r="591" ht="14.15" customHeight="1" x14ac:dyDescent="0.3"/>
    <row r="592" ht="14.15" customHeight="1" x14ac:dyDescent="0.3"/>
    <row r="593" ht="14.15" customHeight="1" x14ac:dyDescent="0.3"/>
    <row r="594" ht="14.15" customHeight="1" x14ac:dyDescent="0.3"/>
    <row r="595" ht="14.15" customHeight="1" x14ac:dyDescent="0.3"/>
    <row r="596" ht="14.15" customHeight="1" x14ac:dyDescent="0.3"/>
    <row r="597" ht="14.15" customHeight="1" x14ac:dyDescent="0.3"/>
    <row r="598" ht="14.15" customHeight="1" x14ac:dyDescent="0.3"/>
    <row r="599" ht="14.15" customHeight="1" x14ac:dyDescent="0.3"/>
    <row r="600" ht="14.15" customHeight="1" x14ac:dyDescent="0.3"/>
    <row r="601" ht="14.15" customHeight="1" x14ac:dyDescent="0.3"/>
    <row r="602" ht="14.15" customHeight="1" x14ac:dyDescent="0.3"/>
    <row r="603" ht="14.15" customHeight="1" x14ac:dyDescent="0.3"/>
    <row r="604" ht="14.15" customHeight="1" x14ac:dyDescent="0.3"/>
    <row r="605" ht="14.15" customHeight="1" x14ac:dyDescent="0.3"/>
    <row r="606" ht="14.15" customHeight="1" x14ac:dyDescent="0.3"/>
    <row r="607" ht="14.15" customHeight="1" x14ac:dyDescent="0.3"/>
    <row r="608" ht="14.15" customHeight="1" x14ac:dyDescent="0.3"/>
    <row r="609" ht="14.15" customHeight="1" x14ac:dyDescent="0.3"/>
    <row r="610" ht="14.15" customHeight="1" x14ac:dyDescent="0.3"/>
    <row r="611" ht="14.15" customHeight="1" x14ac:dyDescent="0.3"/>
    <row r="612" ht="14.15" customHeight="1" x14ac:dyDescent="0.3"/>
    <row r="613" ht="14.15" customHeight="1" x14ac:dyDescent="0.3"/>
    <row r="614" ht="14.15" customHeight="1" x14ac:dyDescent="0.3"/>
    <row r="615" ht="14.15" customHeight="1" x14ac:dyDescent="0.3"/>
    <row r="616" ht="14.15" customHeight="1" x14ac:dyDescent="0.3"/>
    <row r="617" ht="14.15" customHeight="1" x14ac:dyDescent="0.3"/>
    <row r="618" ht="14.15" customHeight="1" x14ac:dyDescent="0.3"/>
    <row r="619" ht="14.15" customHeight="1" x14ac:dyDescent="0.3"/>
    <row r="620" ht="14.15" customHeight="1" x14ac:dyDescent="0.3"/>
    <row r="621" ht="14.15" customHeight="1" x14ac:dyDescent="0.3"/>
    <row r="622" ht="14.15" customHeight="1" x14ac:dyDescent="0.3"/>
    <row r="623" ht="14.15" customHeight="1" x14ac:dyDescent="0.3"/>
    <row r="624" ht="14.15" customHeight="1" x14ac:dyDescent="0.3"/>
    <row r="625" ht="14.15" customHeight="1" x14ac:dyDescent="0.3"/>
    <row r="626" ht="14.15" customHeight="1" x14ac:dyDescent="0.3"/>
    <row r="627" ht="14.15" customHeight="1" x14ac:dyDescent="0.3"/>
    <row r="628" ht="14.15" customHeight="1" x14ac:dyDescent="0.3"/>
    <row r="629" ht="14.15" customHeight="1" x14ac:dyDescent="0.3"/>
    <row r="630" ht="14.15" customHeight="1" x14ac:dyDescent="0.3"/>
    <row r="631" ht="14.15" customHeight="1" x14ac:dyDescent="0.3"/>
    <row r="632" ht="14.15" customHeight="1" x14ac:dyDescent="0.3"/>
    <row r="633" ht="14.15" customHeight="1" x14ac:dyDescent="0.3"/>
    <row r="634" ht="14.15" customHeight="1" x14ac:dyDescent="0.3"/>
    <row r="635" ht="14.15" customHeight="1" x14ac:dyDescent="0.3"/>
    <row r="636" ht="14.15" customHeight="1" x14ac:dyDescent="0.3"/>
    <row r="637" ht="14.15" customHeight="1" x14ac:dyDescent="0.3"/>
    <row r="638" ht="14.15" customHeight="1" x14ac:dyDescent="0.3"/>
    <row r="639" ht="14.15" customHeight="1" x14ac:dyDescent="0.3"/>
    <row r="640" ht="14.15" customHeight="1" x14ac:dyDescent="0.3"/>
    <row r="641" ht="14.15" customHeight="1" x14ac:dyDescent="0.3"/>
    <row r="642" ht="14.15" customHeight="1" x14ac:dyDescent="0.3"/>
    <row r="643" ht="14.15" customHeight="1" x14ac:dyDescent="0.3"/>
    <row r="644" ht="14.15" customHeight="1" x14ac:dyDescent="0.3"/>
    <row r="645" ht="14.15" customHeight="1" x14ac:dyDescent="0.3"/>
    <row r="646" ht="14.15" customHeight="1" x14ac:dyDescent="0.3"/>
    <row r="647" ht="14.15" customHeight="1" x14ac:dyDescent="0.3"/>
    <row r="648" ht="14.15" customHeight="1" x14ac:dyDescent="0.3"/>
    <row r="649" ht="14.15" customHeight="1" x14ac:dyDescent="0.3"/>
    <row r="650" ht="14.15" customHeight="1" x14ac:dyDescent="0.3"/>
    <row r="651" ht="14.15" customHeight="1" x14ac:dyDescent="0.3"/>
    <row r="652" ht="14.15" customHeight="1" x14ac:dyDescent="0.3"/>
    <row r="653" ht="14.15" customHeight="1" x14ac:dyDescent="0.3"/>
    <row r="654" ht="14.15" customHeight="1" x14ac:dyDescent="0.3"/>
    <row r="655" ht="14.15" customHeight="1" x14ac:dyDescent="0.3"/>
    <row r="656" ht="14.15" customHeight="1" x14ac:dyDescent="0.3"/>
    <row r="657" ht="14.15" customHeight="1" x14ac:dyDescent="0.3"/>
    <row r="658" ht="14.15" customHeight="1" x14ac:dyDescent="0.3"/>
    <row r="659" ht="14.15" customHeight="1" x14ac:dyDescent="0.3"/>
    <row r="660" ht="14.15" customHeight="1" x14ac:dyDescent="0.3"/>
    <row r="661" ht="14.15" customHeight="1" x14ac:dyDescent="0.3"/>
    <row r="662" ht="14.15" customHeight="1" x14ac:dyDescent="0.3"/>
    <row r="663" ht="14.15" customHeight="1" x14ac:dyDescent="0.3"/>
    <row r="664" ht="14.15" customHeight="1" x14ac:dyDescent="0.3"/>
    <row r="665" ht="14.15" customHeight="1" x14ac:dyDescent="0.3"/>
    <row r="666" ht="14.15" customHeight="1" x14ac:dyDescent="0.3"/>
    <row r="667" ht="14.15" customHeight="1" x14ac:dyDescent="0.3"/>
    <row r="668" ht="14.15" customHeight="1" x14ac:dyDescent="0.3"/>
    <row r="669" ht="14.15" customHeight="1" x14ac:dyDescent="0.3"/>
    <row r="670" ht="14.15" customHeight="1" x14ac:dyDescent="0.3"/>
    <row r="671" ht="14.15" customHeight="1" x14ac:dyDescent="0.3"/>
    <row r="672" ht="14.15" customHeight="1" x14ac:dyDescent="0.3"/>
    <row r="673" ht="14.15" customHeight="1" x14ac:dyDescent="0.3"/>
    <row r="674" ht="14.15" customHeight="1" x14ac:dyDescent="0.3"/>
    <row r="675" ht="14.15" customHeight="1" x14ac:dyDescent="0.3"/>
    <row r="676" ht="14.15" customHeight="1" x14ac:dyDescent="0.3"/>
    <row r="677" ht="14.15" customHeight="1" x14ac:dyDescent="0.3"/>
    <row r="678" ht="14.15" customHeight="1" x14ac:dyDescent="0.3"/>
    <row r="679" ht="14.15" customHeight="1" x14ac:dyDescent="0.3"/>
    <row r="680" ht="14.15" customHeight="1" x14ac:dyDescent="0.3"/>
    <row r="681" ht="14.15" customHeight="1" x14ac:dyDescent="0.3"/>
    <row r="682" ht="14.15" customHeight="1" x14ac:dyDescent="0.3"/>
    <row r="683" ht="14.15" customHeight="1" x14ac:dyDescent="0.3"/>
    <row r="684" ht="14.15" customHeight="1" x14ac:dyDescent="0.3"/>
    <row r="685" ht="14.15" customHeight="1" x14ac:dyDescent="0.3"/>
    <row r="686" ht="14.15" customHeight="1" x14ac:dyDescent="0.3"/>
    <row r="687" ht="14.15" customHeight="1" x14ac:dyDescent="0.3"/>
    <row r="688" ht="14.15" customHeight="1" x14ac:dyDescent="0.3"/>
    <row r="689" ht="14.15" customHeight="1" x14ac:dyDescent="0.3"/>
    <row r="690" ht="14.15" customHeight="1" x14ac:dyDescent="0.3"/>
    <row r="691" ht="14.15" customHeight="1" x14ac:dyDescent="0.3"/>
    <row r="692" ht="14.15" customHeight="1" x14ac:dyDescent="0.3"/>
    <row r="693" ht="14.15" customHeight="1" x14ac:dyDescent="0.3"/>
    <row r="694" ht="14.15" customHeight="1" x14ac:dyDescent="0.3"/>
    <row r="695" ht="14.15" customHeight="1" x14ac:dyDescent="0.3"/>
    <row r="696" ht="14.15" customHeight="1" x14ac:dyDescent="0.3"/>
    <row r="697" ht="14.15" customHeight="1" x14ac:dyDescent="0.3"/>
    <row r="698" ht="14.15" customHeight="1" x14ac:dyDescent="0.3"/>
    <row r="699" ht="14.15" customHeight="1" x14ac:dyDescent="0.3"/>
    <row r="700" ht="14.15" customHeight="1" x14ac:dyDescent="0.3"/>
    <row r="701" ht="14.15" customHeight="1" x14ac:dyDescent="0.3"/>
    <row r="702" ht="14.15" customHeight="1" x14ac:dyDescent="0.3"/>
    <row r="703" ht="14.15" customHeight="1" x14ac:dyDescent="0.3"/>
    <row r="704" ht="14.15" customHeight="1" x14ac:dyDescent="0.3"/>
    <row r="705" ht="14.15" customHeight="1" x14ac:dyDescent="0.3"/>
    <row r="706" ht="14.15" customHeight="1" x14ac:dyDescent="0.3"/>
    <row r="707" ht="14.15" customHeight="1" x14ac:dyDescent="0.3"/>
    <row r="708" ht="14.15" customHeight="1" x14ac:dyDescent="0.3"/>
    <row r="709" ht="14.15" customHeight="1" x14ac:dyDescent="0.3"/>
    <row r="710" ht="14.15" customHeight="1" x14ac:dyDescent="0.3"/>
    <row r="711" ht="14.15" customHeight="1" x14ac:dyDescent="0.3"/>
    <row r="712" ht="14.15" customHeight="1" x14ac:dyDescent="0.3"/>
    <row r="713" ht="14.15" customHeight="1" x14ac:dyDescent="0.3"/>
    <row r="714" ht="14.15" customHeight="1" x14ac:dyDescent="0.3"/>
    <row r="715" ht="14.15" customHeight="1" x14ac:dyDescent="0.3"/>
    <row r="716" ht="14.15" customHeight="1" x14ac:dyDescent="0.3"/>
    <row r="717" ht="14.15" customHeight="1" x14ac:dyDescent="0.3"/>
    <row r="718" ht="14.15" customHeight="1" x14ac:dyDescent="0.3"/>
    <row r="719" ht="14.15" customHeight="1" x14ac:dyDescent="0.3"/>
    <row r="720" ht="14.15" customHeight="1" x14ac:dyDescent="0.3"/>
    <row r="721" ht="14.15" customHeight="1" x14ac:dyDescent="0.3"/>
    <row r="722" ht="14.15" customHeight="1" x14ac:dyDescent="0.3"/>
    <row r="723" ht="14.15" customHeight="1" x14ac:dyDescent="0.3"/>
    <row r="724" ht="14.15" customHeight="1" x14ac:dyDescent="0.3"/>
    <row r="725" ht="14.15" customHeight="1" x14ac:dyDescent="0.3"/>
    <row r="726" ht="14.15" customHeight="1" x14ac:dyDescent="0.3"/>
    <row r="727" ht="14.15" customHeight="1" x14ac:dyDescent="0.3"/>
    <row r="728" ht="14.15" customHeight="1" x14ac:dyDescent="0.3"/>
    <row r="729" ht="14.15" customHeight="1" x14ac:dyDescent="0.3"/>
    <row r="730" ht="14.15" customHeight="1" x14ac:dyDescent="0.3"/>
    <row r="731" ht="14.15" customHeight="1" x14ac:dyDescent="0.3"/>
    <row r="732" ht="14.15" customHeight="1" x14ac:dyDescent="0.3"/>
    <row r="733" ht="14.15" customHeight="1" x14ac:dyDescent="0.3"/>
    <row r="734" ht="14.15" customHeight="1" x14ac:dyDescent="0.3"/>
    <row r="735" ht="14.15" customHeight="1" x14ac:dyDescent="0.3"/>
    <row r="736" ht="14.15" customHeight="1" x14ac:dyDescent="0.3"/>
    <row r="737" ht="14.15" customHeight="1" x14ac:dyDescent="0.3"/>
    <row r="738" ht="14.15" customHeight="1" x14ac:dyDescent="0.3"/>
    <row r="739" ht="14.15" customHeight="1" x14ac:dyDescent="0.3"/>
    <row r="740" ht="14.15" customHeight="1" x14ac:dyDescent="0.3"/>
    <row r="741" ht="14.15" customHeight="1" x14ac:dyDescent="0.3"/>
    <row r="742" ht="14.15" customHeight="1" x14ac:dyDescent="0.3"/>
    <row r="743" ht="14.15" customHeight="1" x14ac:dyDescent="0.3"/>
    <row r="744" ht="14.15" customHeight="1" x14ac:dyDescent="0.3"/>
    <row r="745" ht="14.15" customHeight="1" x14ac:dyDescent="0.3"/>
    <row r="746" ht="14.15" customHeight="1" x14ac:dyDescent="0.3"/>
    <row r="747" ht="14.15" customHeight="1" x14ac:dyDescent="0.3"/>
    <row r="748" ht="14.15" customHeight="1" x14ac:dyDescent="0.3"/>
    <row r="749" ht="14.15" customHeight="1" x14ac:dyDescent="0.3"/>
    <row r="750" ht="14.15" customHeight="1" x14ac:dyDescent="0.3"/>
    <row r="751" ht="14.15" customHeight="1" x14ac:dyDescent="0.3"/>
    <row r="752" ht="14.15" customHeight="1" x14ac:dyDescent="0.3"/>
    <row r="753" ht="14.15" customHeight="1" x14ac:dyDescent="0.3"/>
    <row r="754" ht="14.15" customHeight="1" x14ac:dyDescent="0.3"/>
    <row r="755" ht="14.15" customHeight="1" x14ac:dyDescent="0.3"/>
    <row r="756" ht="14.15" customHeight="1" x14ac:dyDescent="0.3"/>
    <row r="757" ht="14.15" customHeight="1" x14ac:dyDescent="0.3"/>
    <row r="758" ht="14.15" customHeight="1" x14ac:dyDescent="0.3"/>
    <row r="759" ht="14.15" customHeight="1" x14ac:dyDescent="0.3"/>
    <row r="760" ht="14.15" customHeight="1" x14ac:dyDescent="0.3"/>
    <row r="761" ht="14.15" customHeight="1" x14ac:dyDescent="0.3"/>
    <row r="762" ht="14.15" customHeight="1" x14ac:dyDescent="0.3"/>
    <row r="763" ht="14.15" customHeight="1" x14ac:dyDescent="0.3"/>
    <row r="764" ht="14.15" customHeight="1" x14ac:dyDescent="0.3"/>
    <row r="765" ht="14.15" customHeight="1" x14ac:dyDescent="0.3"/>
    <row r="766" ht="14.15" customHeight="1" x14ac:dyDescent="0.3"/>
    <row r="767" ht="14.15" customHeight="1" x14ac:dyDescent="0.3"/>
    <row r="768" ht="14.15" customHeight="1" x14ac:dyDescent="0.3"/>
    <row r="769" ht="14.15" customHeight="1" x14ac:dyDescent="0.3"/>
    <row r="770" ht="14.15" customHeight="1" x14ac:dyDescent="0.3"/>
    <row r="771" ht="14.15" customHeight="1" x14ac:dyDescent="0.3"/>
    <row r="772" ht="14.15" customHeight="1" x14ac:dyDescent="0.3"/>
    <row r="773" ht="14.15" customHeight="1" x14ac:dyDescent="0.3"/>
    <row r="774" ht="14.15" customHeight="1" x14ac:dyDescent="0.3"/>
    <row r="775" ht="14.15" customHeight="1" x14ac:dyDescent="0.3"/>
    <row r="776" ht="14.15" customHeight="1" x14ac:dyDescent="0.3"/>
    <row r="777" ht="14.15" customHeight="1" x14ac:dyDescent="0.3"/>
    <row r="778" ht="14.15" customHeight="1" x14ac:dyDescent="0.3"/>
    <row r="779" ht="14.15" customHeight="1" x14ac:dyDescent="0.3"/>
    <row r="780" ht="14.15" customHeight="1" x14ac:dyDescent="0.3"/>
    <row r="781" ht="14.15" customHeight="1" x14ac:dyDescent="0.3"/>
    <row r="782" ht="14.15" customHeight="1" x14ac:dyDescent="0.3"/>
    <row r="783" ht="14.15" customHeight="1" x14ac:dyDescent="0.3"/>
    <row r="784" ht="14.15" customHeight="1" x14ac:dyDescent="0.3"/>
    <row r="785" ht="14.15" customHeight="1" x14ac:dyDescent="0.3"/>
    <row r="786" ht="14.15" customHeight="1" x14ac:dyDescent="0.3"/>
    <row r="787" ht="14.15" customHeight="1" x14ac:dyDescent="0.3"/>
    <row r="788" ht="14.15" customHeight="1" x14ac:dyDescent="0.3"/>
    <row r="789" ht="14.15" customHeight="1" x14ac:dyDescent="0.3"/>
    <row r="790" ht="14.15" customHeight="1" x14ac:dyDescent="0.3"/>
    <row r="791" ht="14.15" customHeight="1" x14ac:dyDescent="0.3"/>
    <row r="792" ht="14.15" customHeight="1" x14ac:dyDescent="0.3"/>
    <row r="793" ht="14.15" customHeight="1" x14ac:dyDescent="0.3"/>
    <row r="794" ht="14.15" customHeight="1" x14ac:dyDescent="0.3"/>
    <row r="795" ht="14.15" customHeight="1" x14ac:dyDescent="0.3"/>
    <row r="796" ht="14.15" customHeight="1" x14ac:dyDescent="0.3"/>
    <row r="797" ht="14.15" customHeight="1" x14ac:dyDescent="0.3"/>
    <row r="798" ht="14.15" customHeight="1" x14ac:dyDescent="0.3"/>
    <row r="799" ht="14.15" customHeight="1" x14ac:dyDescent="0.3"/>
    <row r="800" ht="14.15" customHeight="1" x14ac:dyDescent="0.3"/>
  </sheetData>
  <conditionalFormatting sqref="AG7:AG5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1FA7-139B-420D-88EA-5CDD23960DDF}">
  <sheetPr>
    <tabColor rgb="FF0070C0"/>
    <pageSetUpPr fitToPage="1"/>
  </sheetPr>
  <dimension ref="A1:P74"/>
  <sheetViews>
    <sheetView showGridLines="0" zoomScale="90" zoomScaleNormal="90" workbookViewId="0">
      <pane ySplit="7" topLeftCell="A8" activePane="bottomLeft" state="frozen"/>
      <selection pane="bottomLeft" activeCell="A8" sqref="A8"/>
    </sheetView>
  </sheetViews>
  <sheetFormatPr defaultColWidth="0" defaultRowHeight="14.5" zeroHeight="1" x14ac:dyDescent="0.2"/>
  <cols>
    <col min="1" max="1" width="4" style="103" customWidth="1"/>
    <col min="2" max="2" width="80.33203125" style="109" customWidth="1"/>
    <col min="3" max="3" width="7.33203125" style="103" customWidth="1"/>
    <col min="4" max="4" width="6.33203125" style="103" customWidth="1"/>
    <col min="5" max="11" width="17.33203125" style="103" customWidth="1"/>
    <col min="12" max="12" width="4.33203125" style="103" customWidth="1"/>
    <col min="13" max="13" width="14.109375" style="110" customWidth="1"/>
    <col min="14" max="14" width="3.109375" style="103" customWidth="1"/>
    <col min="15" max="15" width="13.109375" style="110" customWidth="1"/>
    <col min="16" max="16" width="4.33203125" style="103" customWidth="1"/>
    <col min="17" max="16384" width="11.44140625" style="103" hidden="1"/>
  </cols>
  <sheetData>
    <row r="1" spans="1:15" s="97" customFormat="1" ht="14.25" customHeight="1" x14ac:dyDescent="0.35"/>
    <row r="2" spans="1:15" s="98" customFormat="1" ht="23.25" customHeight="1" x14ac:dyDescent="0.2">
      <c r="B2" s="99" t="s">
        <v>615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s="98" customFormat="1" ht="10.5" customHeight="1" x14ac:dyDescent="0.2"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101"/>
      <c r="M3" s="102"/>
      <c r="N3" s="101"/>
      <c r="O3" s="102"/>
    </row>
    <row r="4" spans="1:15" ht="27" customHeight="1" x14ac:dyDescent="0.2">
      <c r="B4" s="362" t="s">
        <v>616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</row>
    <row r="5" spans="1:15" ht="12" customHeight="1" thickBo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27" customHeight="1" thickTop="1" x14ac:dyDescent="0.2">
      <c r="B6" s="364" t="s">
        <v>503</v>
      </c>
      <c r="C6" s="366" t="s">
        <v>504</v>
      </c>
      <c r="D6" s="366" t="s">
        <v>505</v>
      </c>
      <c r="E6" s="275" t="s">
        <v>617</v>
      </c>
      <c r="F6" s="275" t="s">
        <v>618</v>
      </c>
      <c r="G6" s="275" t="s">
        <v>619</v>
      </c>
      <c r="H6" s="275" t="s">
        <v>620</v>
      </c>
      <c r="I6" s="275" t="s">
        <v>621</v>
      </c>
      <c r="J6" s="275" t="s">
        <v>622</v>
      </c>
      <c r="K6" s="276" t="s">
        <v>104</v>
      </c>
      <c r="L6" s="277"/>
      <c r="M6" s="368" t="s">
        <v>530</v>
      </c>
      <c r="N6" s="278"/>
      <c r="O6" s="368" t="s">
        <v>623</v>
      </c>
    </row>
    <row r="7" spans="1:15" ht="27" customHeight="1" thickBot="1" x14ac:dyDescent="0.25">
      <c r="A7" s="105"/>
      <c r="B7" s="365"/>
      <c r="C7" s="367"/>
      <c r="D7" s="367"/>
      <c r="E7" s="279" t="s">
        <v>519</v>
      </c>
      <c r="F7" s="279" t="s">
        <v>519</v>
      </c>
      <c r="G7" s="279" t="s">
        <v>519</v>
      </c>
      <c r="H7" s="279" t="s">
        <v>519</v>
      </c>
      <c r="I7" s="279" t="s">
        <v>519</v>
      </c>
      <c r="J7" s="279" t="s">
        <v>519</v>
      </c>
      <c r="K7" s="280" t="s">
        <v>519</v>
      </c>
      <c r="L7" s="277"/>
      <c r="M7" s="369"/>
      <c r="N7" s="278"/>
      <c r="O7" s="369"/>
    </row>
    <row r="8" spans="1:15" ht="10.5" customHeight="1" thickTop="1" thickBot="1" x14ac:dyDescent="0.25">
      <c r="A8" s="105"/>
      <c r="B8" s="107"/>
      <c r="C8" s="107"/>
      <c r="D8" s="107"/>
      <c r="E8" s="108"/>
      <c r="F8" s="108"/>
      <c r="G8" s="108"/>
      <c r="H8" s="108"/>
      <c r="I8" s="108"/>
      <c r="J8" s="108"/>
      <c r="K8" s="106"/>
      <c r="L8" s="106"/>
      <c r="M8" s="105"/>
      <c r="N8" s="106"/>
      <c r="O8" s="105"/>
    </row>
    <row r="9" spans="1:15" ht="60" customHeight="1" thickTop="1" thickBot="1" x14ac:dyDescent="0.25">
      <c r="A9" s="105"/>
      <c r="B9" s="281" t="s">
        <v>310</v>
      </c>
      <c r="C9" s="282"/>
      <c r="D9" s="282"/>
      <c r="E9" s="283"/>
      <c r="F9" s="283"/>
      <c r="G9" s="283"/>
      <c r="H9" s="283"/>
      <c r="I9" s="283"/>
      <c r="J9" s="283"/>
      <c r="K9" s="283"/>
      <c r="L9" s="283"/>
      <c r="M9" s="283"/>
      <c r="N9" s="284"/>
      <c r="O9" s="285"/>
    </row>
    <row r="10" spans="1:15" ht="60" customHeight="1" thickTop="1" x14ac:dyDescent="0.2">
      <c r="A10" s="105"/>
      <c r="B10" s="286" t="s">
        <v>624</v>
      </c>
      <c r="C10" s="287" t="s">
        <v>153</v>
      </c>
      <c r="D10" s="287">
        <v>3</v>
      </c>
      <c r="E10" s="288">
        <v>78.025000000000006</v>
      </c>
      <c r="F10" s="288">
        <v>1163.027</v>
      </c>
      <c r="G10" s="288">
        <v>1752.105</v>
      </c>
      <c r="H10" s="288">
        <v>122.678</v>
      </c>
      <c r="I10" s="288">
        <v>0</v>
      </c>
      <c r="J10" s="288">
        <v>0</v>
      </c>
      <c r="K10" s="289">
        <f>IFERROR(SUM(E10:J10),0)</f>
        <v>3115.835</v>
      </c>
      <c r="L10" s="290"/>
      <c r="M10" s="291" t="s">
        <v>625</v>
      </c>
      <c r="N10" s="292"/>
      <c r="O10" s="291"/>
    </row>
    <row r="11" spans="1:15" ht="60" customHeight="1" x14ac:dyDescent="0.2">
      <c r="A11" s="105"/>
      <c r="B11" s="294" t="s">
        <v>626</v>
      </c>
      <c r="C11" s="295" t="s">
        <v>153</v>
      </c>
      <c r="D11" s="295">
        <v>3</v>
      </c>
      <c r="E11" s="351">
        <v>74.55</v>
      </c>
      <c r="F11" s="351">
        <v>1111.2339999999999</v>
      </c>
      <c r="G11" s="351">
        <v>1674.079</v>
      </c>
      <c r="H11" s="351">
        <v>117.215</v>
      </c>
      <c r="I11" s="351">
        <v>0</v>
      </c>
      <c r="J11" s="351">
        <v>0</v>
      </c>
      <c r="K11" s="297">
        <f>IFERROR(SUM(E11:J11),0)</f>
        <v>2977.078</v>
      </c>
      <c r="L11" s="290"/>
      <c r="M11" s="298" t="s">
        <v>627</v>
      </c>
      <c r="N11" s="292"/>
      <c r="O11" s="298"/>
    </row>
    <row r="12" spans="1:15" ht="60" customHeight="1" x14ac:dyDescent="0.2">
      <c r="A12" s="105"/>
      <c r="B12" s="294" t="s">
        <v>628</v>
      </c>
      <c r="C12" s="295" t="s">
        <v>153</v>
      </c>
      <c r="D12" s="295">
        <v>3</v>
      </c>
      <c r="E12" s="351">
        <v>45.753</v>
      </c>
      <c r="F12" s="351">
        <v>931.11300000000006</v>
      </c>
      <c r="G12" s="351">
        <v>1232.633</v>
      </c>
      <c r="H12" s="351">
        <v>58.828000000000003</v>
      </c>
      <c r="I12" s="351">
        <v>0</v>
      </c>
      <c r="J12" s="351">
        <v>0</v>
      </c>
      <c r="K12" s="297">
        <f>IFERROR(SUM(E12:J12),0)</f>
        <v>2268.3270000000002</v>
      </c>
      <c r="L12" s="290"/>
      <c r="M12" s="298" t="s">
        <v>629</v>
      </c>
      <c r="N12" s="292"/>
      <c r="O12" s="298"/>
    </row>
    <row r="13" spans="1:15" ht="60" customHeight="1" thickBot="1" x14ac:dyDescent="0.25">
      <c r="A13" s="105"/>
      <c r="B13" s="299" t="s">
        <v>630</v>
      </c>
      <c r="C13" s="300" t="s">
        <v>153</v>
      </c>
      <c r="D13" s="300">
        <v>3</v>
      </c>
      <c r="E13" s="301">
        <f t="shared" ref="E13:J13" si="0">IFERROR(SUM(E10:E12),0)</f>
        <v>198.32799999999997</v>
      </c>
      <c r="F13" s="301">
        <f t="shared" si="0"/>
        <v>3205.3739999999998</v>
      </c>
      <c r="G13" s="301">
        <f t="shared" si="0"/>
        <v>4658.817</v>
      </c>
      <c r="H13" s="301">
        <f t="shared" si="0"/>
        <v>298.721</v>
      </c>
      <c r="I13" s="301">
        <f t="shared" si="0"/>
        <v>0</v>
      </c>
      <c r="J13" s="301">
        <f t="shared" si="0"/>
        <v>0</v>
      </c>
      <c r="K13" s="302">
        <f>IFERROR(SUM(E13:J13),0)</f>
        <v>8361.24</v>
      </c>
      <c r="L13" s="290"/>
      <c r="M13" s="303" t="s">
        <v>631</v>
      </c>
      <c r="N13" s="292"/>
      <c r="O13" s="303"/>
    </row>
    <row r="14" spans="1:15" ht="13.75" customHeight="1" thickTop="1" thickBot="1" x14ac:dyDescent="0.25">
      <c r="A14" s="105"/>
      <c r="B14" s="304"/>
      <c r="C14" s="290"/>
      <c r="D14" s="290"/>
      <c r="E14" s="305"/>
      <c r="F14" s="305"/>
      <c r="G14" s="305"/>
      <c r="H14" s="305"/>
      <c r="I14" s="305"/>
      <c r="J14" s="305"/>
      <c r="K14" s="305"/>
      <c r="L14" s="290"/>
      <c r="M14" s="290"/>
      <c r="N14" s="306"/>
      <c r="O14" s="290"/>
    </row>
    <row r="15" spans="1:15" ht="60" customHeight="1" thickTop="1" thickBot="1" x14ac:dyDescent="0.25">
      <c r="A15" s="105"/>
      <c r="B15" s="281" t="s">
        <v>311</v>
      </c>
      <c r="C15" s="282"/>
      <c r="D15" s="282"/>
      <c r="E15" s="283"/>
      <c r="F15" s="283"/>
      <c r="G15" s="283"/>
      <c r="H15" s="283"/>
      <c r="I15" s="283"/>
      <c r="J15" s="283"/>
      <c r="K15" s="283"/>
      <c r="L15" s="283"/>
      <c r="M15" s="282"/>
      <c r="N15" s="307"/>
      <c r="O15" s="282"/>
    </row>
    <row r="16" spans="1:15" ht="60" customHeight="1" thickTop="1" x14ac:dyDescent="0.2">
      <c r="A16" s="105"/>
      <c r="B16" s="286" t="s">
        <v>632</v>
      </c>
      <c r="C16" s="308" t="s">
        <v>153</v>
      </c>
      <c r="D16" s="308">
        <v>3</v>
      </c>
      <c r="E16" s="288">
        <v>0</v>
      </c>
      <c r="F16" s="288">
        <v>0</v>
      </c>
      <c r="G16" s="288">
        <v>0</v>
      </c>
      <c r="H16" s="309"/>
      <c r="I16" s="288">
        <v>0</v>
      </c>
      <c r="J16" s="288">
        <v>0</v>
      </c>
      <c r="K16" s="289">
        <f t="shared" ref="K16:K21" si="1">IFERROR(SUM(E16:J16),0)</f>
        <v>0</v>
      </c>
      <c r="L16" s="290"/>
      <c r="M16" s="310" t="s">
        <v>633</v>
      </c>
      <c r="N16" s="311"/>
      <c r="O16" s="310"/>
    </row>
    <row r="17" spans="1:15" ht="60" customHeight="1" x14ac:dyDescent="0.2">
      <c r="A17" s="105"/>
      <c r="B17" s="294" t="s">
        <v>634</v>
      </c>
      <c r="C17" s="312" t="s">
        <v>153</v>
      </c>
      <c r="D17" s="312">
        <v>3</v>
      </c>
      <c r="E17" s="351">
        <v>0</v>
      </c>
      <c r="F17" s="351">
        <v>12.978</v>
      </c>
      <c r="G17" s="351">
        <v>-5.8730000000000002</v>
      </c>
      <c r="H17" s="313"/>
      <c r="I17" s="296">
        <v>0</v>
      </c>
      <c r="J17" s="296">
        <v>0</v>
      </c>
      <c r="K17" s="297">
        <f t="shared" si="1"/>
        <v>7.1049999999999995</v>
      </c>
      <c r="L17" s="290"/>
      <c r="M17" s="314" t="s">
        <v>635</v>
      </c>
      <c r="N17" s="311"/>
      <c r="O17" s="314"/>
    </row>
    <row r="18" spans="1:15" ht="60" customHeight="1" x14ac:dyDescent="0.2">
      <c r="A18" s="105"/>
      <c r="B18" s="294" t="s">
        <v>636</v>
      </c>
      <c r="C18" s="312" t="s">
        <v>153</v>
      </c>
      <c r="D18" s="312">
        <v>3</v>
      </c>
      <c r="E18" s="351">
        <v>0</v>
      </c>
      <c r="F18" s="351">
        <v>-3.5999999999999997E-2</v>
      </c>
      <c r="G18" s="351">
        <v>-0.52500000000000002</v>
      </c>
      <c r="H18" s="313"/>
      <c r="I18" s="296">
        <v>0</v>
      </c>
      <c r="J18" s="296">
        <v>0</v>
      </c>
      <c r="K18" s="297">
        <f t="shared" si="1"/>
        <v>-0.56100000000000005</v>
      </c>
      <c r="L18" s="290"/>
      <c r="M18" s="314" t="s">
        <v>637</v>
      </c>
      <c r="N18" s="311"/>
      <c r="O18" s="314"/>
    </row>
    <row r="19" spans="1:15" ht="60" customHeight="1" x14ac:dyDescent="0.2">
      <c r="B19" s="294" t="s">
        <v>638</v>
      </c>
      <c r="C19" s="312" t="s">
        <v>153</v>
      </c>
      <c r="D19" s="312">
        <v>3</v>
      </c>
      <c r="E19" s="351">
        <v>0.27200000000000002</v>
      </c>
      <c r="F19" s="351">
        <v>3.84</v>
      </c>
      <c r="G19" s="351">
        <v>6.0730000000000004</v>
      </c>
      <c r="H19" s="351">
        <v>0.434</v>
      </c>
      <c r="I19" s="296">
        <v>0</v>
      </c>
      <c r="J19" s="296">
        <v>0</v>
      </c>
      <c r="K19" s="297">
        <f t="shared" si="1"/>
        <v>10.619</v>
      </c>
      <c r="L19" s="290"/>
      <c r="M19" s="314" t="s">
        <v>639</v>
      </c>
      <c r="N19" s="311"/>
      <c r="O19" s="314"/>
    </row>
    <row r="20" spans="1:15" ht="60" customHeight="1" x14ac:dyDescent="0.2">
      <c r="B20" s="294" t="s">
        <v>640</v>
      </c>
      <c r="C20" s="312" t="s">
        <v>153</v>
      </c>
      <c r="D20" s="312">
        <v>3</v>
      </c>
      <c r="E20" s="351">
        <v>0</v>
      </c>
      <c r="F20" s="351">
        <v>0</v>
      </c>
      <c r="G20" s="351">
        <v>0</v>
      </c>
      <c r="H20" s="313"/>
      <c r="I20" s="296">
        <v>0</v>
      </c>
      <c r="J20" s="296">
        <v>0</v>
      </c>
      <c r="K20" s="297">
        <f t="shared" si="1"/>
        <v>0</v>
      </c>
      <c r="L20" s="290"/>
      <c r="M20" s="314" t="s">
        <v>641</v>
      </c>
      <c r="N20" s="311"/>
      <c r="O20" s="314"/>
    </row>
    <row r="21" spans="1:15" ht="60" customHeight="1" thickBot="1" x14ac:dyDescent="0.25">
      <c r="B21" s="299" t="s">
        <v>642</v>
      </c>
      <c r="C21" s="315" t="s">
        <v>153</v>
      </c>
      <c r="D21" s="315">
        <v>3</v>
      </c>
      <c r="E21" s="352">
        <v>0</v>
      </c>
      <c r="F21" s="352">
        <v>0</v>
      </c>
      <c r="G21" s="352">
        <v>0</v>
      </c>
      <c r="H21" s="316">
        <v>0</v>
      </c>
      <c r="I21" s="316">
        <v>0</v>
      </c>
      <c r="J21" s="316">
        <v>0</v>
      </c>
      <c r="K21" s="302">
        <f t="shared" si="1"/>
        <v>0</v>
      </c>
      <c r="L21" s="290"/>
      <c r="M21" s="317" t="s">
        <v>643</v>
      </c>
      <c r="N21" s="311"/>
      <c r="O21" s="317"/>
    </row>
    <row r="22" spans="1:15" ht="16.5" customHeight="1" thickTop="1" thickBot="1" x14ac:dyDescent="0.25">
      <c r="B22" s="318"/>
      <c r="C22" s="319"/>
      <c r="D22" s="319"/>
      <c r="E22" s="305"/>
      <c r="F22" s="305"/>
      <c r="G22" s="305"/>
      <c r="H22" s="305"/>
      <c r="I22" s="305"/>
      <c r="J22" s="305"/>
      <c r="K22" s="305"/>
      <c r="L22" s="305"/>
      <c r="M22" s="319"/>
      <c r="N22" s="320"/>
      <c r="O22" s="319"/>
    </row>
    <row r="23" spans="1:15" ht="60" customHeight="1" thickTop="1" thickBot="1" x14ac:dyDescent="0.25">
      <c r="B23" s="281" t="s">
        <v>312</v>
      </c>
      <c r="C23" s="282"/>
      <c r="D23" s="282"/>
      <c r="E23" s="283"/>
      <c r="F23" s="283"/>
      <c r="G23" s="283"/>
      <c r="H23" s="283"/>
      <c r="I23" s="283"/>
      <c r="J23" s="283"/>
      <c r="K23" s="283"/>
      <c r="L23" s="305"/>
      <c r="M23" s="282"/>
      <c r="N23" s="307"/>
      <c r="O23" s="282"/>
    </row>
    <row r="24" spans="1:15" ht="60" customHeight="1" thickTop="1" x14ac:dyDescent="0.2">
      <c r="B24" s="286" t="s">
        <v>644</v>
      </c>
      <c r="C24" s="308" t="s">
        <v>153</v>
      </c>
      <c r="D24" s="308">
        <v>3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9">
        <f t="shared" ref="K24:K32" si="2">IFERROR(SUM(E24:J24),0)</f>
        <v>0</v>
      </c>
      <c r="L24" s="290"/>
      <c r="M24" s="310" t="s">
        <v>645</v>
      </c>
      <c r="N24" s="311"/>
      <c r="O24" s="310"/>
    </row>
    <row r="25" spans="1:15" ht="60" customHeight="1" x14ac:dyDescent="0.2">
      <c r="B25" s="294" t="s">
        <v>646</v>
      </c>
      <c r="C25" s="312" t="s">
        <v>153</v>
      </c>
      <c r="D25" s="312">
        <v>3</v>
      </c>
      <c r="E25" s="351">
        <v>0</v>
      </c>
      <c r="F25" s="351">
        <v>6.9</v>
      </c>
      <c r="G25" s="351">
        <v>0</v>
      </c>
      <c r="H25" s="351">
        <v>0</v>
      </c>
      <c r="I25" s="351">
        <v>0</v>
      </c>
      <c r="J25" s="351">
        <v>0</v>
      </c>
      <c r="K25" s="297">
        <f t="shared" si="2"/>
        <v>6.9</v>
      </c>
      <c r="L25" s="290"/>
      <c r="M25" s="314" t="s">
        <v>647</v>
      </c>
      <c r="N25" s="311"/>
      <c r="O25" s="314"/>
    </row>
    <row r="26" spans="1:15" ht="60" customHeight="1" x14ac:dyDescent="0.2">
      <c r="B26" s="294" t="s">
        <v>648</v>
      </c>
      <c r="C26" s="312" t="s">
        <v>153</v>
      </c>
      <c r="D26" s="312">
        <v>3</v>
      </c>
      <c r="E26" s="351">
        <v>-1.28</v>
      </c>
      <c r="F26" s="351">
        <v>73.41</v>
      </c>
      <c r="G26" s="351">
        <v>-54.942999999999998</v>
      </c>
      <c r="H26" s="351">
        <v>0.34399999999999997</v>
      </c>
      <c r="I26" s="351">
        <v>0</v>
      </c>
      <c r="J26" s="351">
        <v>0</v>
      </c>
      <c r="K26" s="297">
        <f t="shared" si="2"/>
        <v>17.530999999999999</v>
      </c>
      <c r="L26" s="290"/>
      <c r="M26" s="314" t="s">
        <v>649</v>
      </c>
      <c r="N26" s="311"/>
      <c r="O26" s="314"/>
    </row>
    <row r="27" spans="1:15" ht="60" customHeight="1" x14ac:dyDescent="0.2">
      <c r="B27" s="294" t="s">
        <v>650</v>
      </c>
      <c r="C27" s="295" t="s">
        <v>153</v>
      </c>
      <c r="D27" s="295">
        <v>3</v>
      </c>
      <c r="E27" s="351">
        <v>-0.51400000000000001</v>
      </c>
      <c r="F27" s="351">
        <v>-2.3820000000000001</v>
      </c>
      <c r="G27" s="351">
        <v>-4.3479999999999999</v>
      </c>
      <c r="H27" s="313"/>
      <c r="I27" s="351">
        <v>0</v>
      </c>
      <c r="J27" s="351">
        <v>0</v>
      </c>
      <c r="K27" s="297">
        <f t="shared" si="2"/>
        <v>-7.2439999999999998</v>
      </c>
      <c r="L27" s="290"/>
      <c r="M27" s="298" t="s">
        <v>651</v>
      </c>
      <c r="N27" s="292"/>
      <c r="O27" s="298"/>
    </row>
    <row r="28" spans="1:15" ht="60" customHeight="1" x14ac:dyDescent="0.2">
      <c r="B28" s="294" t="s">
        <v>652</v>
      </c>
      <c r="C28" s="295" t="s">
        <v>153</v>
      </c>
      <c r="D28" s="295">
        <v>3</v>
      </c>
      <c r="E28" s="351">
        <v>4.1639999999999997</v>
      </c>
      <c r="F28" s="351">
        <v>61.726999999999997</v>
      </c>
      <c r="G28" s="351">
        <v>93.564999999999998</v>
      </c>
      <c r="H28" s="351">
        <v>6.585</v>
      </c>
      <c r="I28" s="351">
        <v>0</v>
      </c>
      <c r="J28" s="351">
        <v>0</v>
      </c>
      <c r="K28" s="297">
        <f t="shared" si="2"/>
        <v>166.041</v>
      </c>
      <c r="L28" s="290"/>
      <c r="M28" s="298" t="s">
        <v>653</v>
      </c>
      <c r="N28" s="292"/>
      <c r="O28" s="298"/>
    </row>
    <row r="29" spans="1:15" ht="60" customHeight="1" x14ac:dyDescent="0.2">
      <c r="B29" s="294" t="s">
        <v>654</v>
      </c>
      <c r="C29" s="295" t="s">
        <v>153</v>
      </c>
      <c r="D29" s="295">
        <v>3</v>
      </c>
      <c r="E29" s="351">
        <v>5.7220000000000004</v>
      </c>
      <c r="F29" s="351">
        <v>10.420999999999999</v>
      </c>
      <c r="G29" s="313"/>
      <c r="H29" s="313"/>
      <c r="I29" s="313"/>
      <c r="J29" s="313"/>
      <c r="K29" s="297">
        <f t="shared" si="2"/>
        <v>16.143000000000001</v>
      </c>
      <c r="L29" s="290"/>
      <c r="M29" s="298" t="s">
        <v>655</v>
      </c>
      <c r="N29" s="292"/>
      <c r="O29" s="298"/>
    </row>
    <row r="30" spans="1:15" ht="60" customHeight="1" x14ac:dyDescent="0.2">
      <c r="B30" s="294" t="s">
        <v>656</v>
      </c>
      <c r="C30" s="312" t="s">
        <v>153</v>
      </c>
      <c r="D30" s="312">
        <v>3</v>
      </c>
      <c r="E30" s="351">
        <v>0</v>
      </c>
      <c r="F30" s="351">
        <v>0</v>
      </c>
      <c r="G30" s="351">
        <v>0</v>
      </c>
      <c r="H30" s="351">
        <v>0</v>
      </c>
      <c r="I30" s="313"/>
      <c r="J30" s="313"/>
      <c r="K30" s="297">
        <f t="shared" si="2"/>
        <v>0</v>
      </c>
      <c r="L30" s="290"/>
      <c r="M30" s="314" t="s">
        <v>657</v>
      </c>
      <c r="N30" s="311"/>
      <c r="O30" s="314"/>
    </row>
    <row r="31" spans="1:15" ht="60" customHeight="1" x14ac:dyDescent="0.2">
      <c r="B31" s="294" t="s">
        <v>658</v>
      </c>
      <c r="C31" s="295" t="s">
        <v>153</v>
      </c>
      <c r="D31" s="295">
        <v>3</v>
      </c>
      <c r="E31" s="313"/>
      <c r="F31" s="313"/>
      <c r="G31" s="313"/>
      <c r="H31" s="313"/>
      <c r="I31" s="351">
        <v>0</v>
      </c>
      <c r="J31" s="351">
        <v>0</v>
      </c>
      <c r="K31" s="297">
        <f t="shared" si="2"/>
        <v>0</v>
      </c>
      <c r="L31" s="290"/>
      <c r="M31" s="298" t="s">
        <v>659</v>
      </c>
      <c r="N31" s="292"/>
      <c r="O31" s="298"/>
    </row>
    <row r="32" spans="1:15" ht="60" customHeight="1" thickBot="1" x14ac:dyDescent="0.25">
      <c r="B32" s="299" t="s">
        <v>660</v>
      </c>
      <c r="C32" s="300" t="s">
        <v>153</v>
      </c>
      <c r="D32" s="300">
        <v>3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02">
        <f t="shared" si="2"/>
        <v>0</v>
      </c>
      <c r="L32" s="321"/>
      <c r="M32" s="303" t="s">
        <v>661</v>
      </c>
      <c r="N32" s="292"/>
      <c r="O32" s="303"/>
    </row>
    <row r="33" spans="2:15" ht="16.5" customHeight="1" thickTop="1" thickBot="1" x14ac:dyDescent="0.25">
      <c r="B33" s="318"/>
      <c r="C33" s="305"/>
      <c r="D33" s="305"/>
      <c r="E33" s="305"/>
      <c r="F33" s="305"/>
      <c r="G33" s="305"/>
      <c r="H33" s="305"/>
      <c r="I33" s="305"/>
      <c r="J33" s="305"/>
      <c r="K33" s="305"/>
      <c r="L33" s="322"/>
      <c r="M33" s="305"/>
      <c r="N33" s="323"/>
      <c r="O33" s="305"/>
    </row>
    <row r="34" spans="2:15" ht="60" customHeight="1" thickTop="1" thickBot="1" x14ac:dyDescent="0.25">
      <c r="B34" s="281" t="s">
        <v>313</v>
      </c>
      <c r="C34" s="282"/>
      <c r="D34" s="282"/>
      <c r="E34" s="283"/>
      <c r="F34" s="283"/>
      <c r="G34" s="283"/>
      <c r="H34" s="283"/>
      <c r="I34" s="283"/>
      <c r="J34" s="283"/>
      <c r="K34" s="283"/>
      <c r="L34" s="305"/>
      <c r="M34" s="282"/>
      <c r="N34" s="307"/>
      <c r="O34" s="282"/>
    </row>
    <row r="35" spans="2:15" ht="60" customHeight="1" thickTop="1" x14ac:dyDescent="0.2">
      <c r="B35" s="324" t="s">
        <v>662</v>
      </c>
      <c r="C35" s="287" t="s">
        <v>153</v>
      </c>
      <c r="D35" s="287">
        <v>3</v>
      </c>
      <c r="E35" s="293">
        <v>1.7470000000000001</v>
      </c>
      <c r="F35" s="293">
        <v>5.68</v>
      </c>
      <c r="G35" s="293">
        <v>18.472999999999999</v>
      </c>
      <c r="H35" s="293">
        <v>0</v>
      </c>
      <c r="I35" s="293">
        <v>0</v>
      </c>
      <c r="J35" s="293">
        <v>0</v>
      </c>
      <c r="K35" s="289">
        <f>IFERROR(SUM(E35:J35),0)</f>
        <v>25.9</v>
      </c>
      <c r="L35" s="321"/>
      <c r="M35" s="291" t="s">
        <v>663</v>
      </c>
      <c r="N35" s="292"/>
      <c r="O35" s="291"/>
    </row>
    <row r="36" spans="2:15" ht="60" customHeight="1" thickBot="1" x14ac:dyDescent="0.25">
      <c r="B36" s="325" t="s">
        <v>664</v>
      </c>
      <c r="C36" s="315" t="s">
        <v>153</v>
      </c>
      <c r="D36" s="315">
        <v>3</v>
      </c>
      <c r="E36" s="353">
        <v>3.653</v>
      </c>
      <c r="F36" s="353">
        <v>11.843999999999999</v>
      </c>
      <c r="G36" s="353">
        <v>15.795</v>
      </c>
      <c r="H36" s="353">
        <v>0</v>
      </c>
      <c r="I36" s="353">
        <v>0</v>
      </c>
      <c r="J36" s="353">
        <v>0</v>
      </c>
      <c r="K36" s="302">
        <f>IFERROR(SUM(E36:J36),0)</f>
        <v>31.292000000000002</v>
      </c>
      <c r="L36" s="321"/>
      <c r="M36" s="317" t="s">
        <v>665</v>
      </c>
      <c r="N36" s="311"/>
      <c r="O36" s="317"/>
    </row>
    <row r="37" spans="2:15" ht="16.5" customHeight="1" thickTop="1" thickBot="1" x14ac:dyDescent="0.25">
      <c r="B37" s="318"/>
      <c r="C37" s="305"/>
      <c r="D37" s="305"/>
      <c r="E37" s="305"/>
      <c r="F37" s="305"/>
      <c r="G37" s="305"/>
      <c r="H37" s="305"/>
      <c r="I37" s="305"/>
      <c r="J37" s="305"/>
      <c r="K37" s="305"/>
      <c r="L37" s="322"/>
      <c r="M37" s="305"/>
      <c r="N37" s="323"/>
      <c r="O37" s="305"/>
    </row>
    <row r="38" spans="2:15" ht="60" customHeight="1" thickTop="1" thickBot="1" x14ac:dyDescent="0.25">
      <c r="B38" s="281" t="s">
        <v>666</v>
      </c>
      <c r="C38" s="282"/>
      <c r="D38" s="282"/>
      <c r="E38" s="283"/>
      <c r="F38" s="283"/>
      <c r="G38" s="283"/>
      <c r="H38" s="283"/>
      <c r="I38" s="283"/>
      <c r="J38" s="283"/>
      <c r="K38" s="283"/>
      <c r="L38" s="305"/>
      <c r="M38" s="282"/>
      <c r="N38" s="307"/>
      <c r="O38" s="282"/>
    </row>
    <row r="39" spans="2:15" ht="60" customHeight="1" thickTop="1" x14ac:dyDescent="0.2">
      <c r="B39" s="286" t="s">
        <v>667</v>
      </c>
      <c r="C39" s="287" t="s">
        <v>153</v>
      </c>
      <c r="D39" s="287">
        <v>3</v>
      </c>
      <c r="E39" s="327">
        <f>IFERROR(SUM(E13,E16:E21,E24:E32, E35:E36), 0)</f>
        <v>212.09199999999996</v>
      </c>
      <c r="F39" s="327">
        <f t="shared" ref="F39:H39" si="3">IFERROR(SUM(F13,F16:F21,F24:F32, F35:F36), 0)</f>
        <v>3389.7559999999994</v>
      </c>
      <c r="G39" s="327">
        <f t="shared" si="3"/>
        <v>4727.0340000000006</v>
      </c>
      <c r="H39" s="327">
        <f t="shared" si="3"/>
        <v>306.084</v>
      </c>
      <c r="I39" s="327">
        <f>IFERROR(SUM(I13,I16:I21,I24:I32, I35:I36), 0)</f>
        <v>0</v>
      </c>
      <c r="J39" s="327">
        <f>IFERROR(SUM(J13,J16:J21,J24:J32, J35:J36), 0)</f>
        <v>0</v>
      </c>
      <c r="K39" s="289">
        <f>IFERROR(SUM(E39:J39),0)</f>
        <v>8634.9660000000003</v>
      </c>
      <c r="L39" s="321"/>
      <c r="M39" s="291" t="s">
        <v>668</v>
      </c>
      <c r="N39" s="292"/>
      <c r="O39" s="291"/>
    </row>
    <row r="40" spans="2:15" ht="60" customHeight="1" thickBot="1" x14ac:dyDescent="0.25">
      <c r="B40" s="299" t="s">
        <v>669</v>
      </c>
      <c r="C40" s="315" t="s">
        <v>153</v>
      </c>
      <c r="D40" s="315">
        <v>3</v>
      </c>
      <c r="E40" s="326">
        <v>213.889677274908</v>
      </c>
      <c r="F40" s="326">
        <v>3418.4873398368777</v>
      </c>
      <c r="G40" s="326">
        <v>4767.1000166320173</v>
      </c>
      <c r="H40" s="326">
        <v>308.67834703342396</v>
      </c>
      <c r="I40" s="316">
        <v>0</v>
      </c>
      <c r="J40" s="316">
        <v>0</v>
      </c>
      <c r="K40" s="302">
        <f>IFERROR(SUM(E40:J40),0)</f>
        <v>8708.1553807772252</v>
      </c>
      <c r="L40" s="321"/>
      <c r="M40" s="317" t="s">
        <v>472</v>
      </c>
      <c r="N40" s="311"/>
      <c r="O40" s="317"/>
    </row>
    <row r="41" spans="2:15" ht="16.5" customHeight="1" thickTop="1" thickBot="1" x14ac:dyDescent="0.25">
      <c r="B41" s="318"/>
      <c r="C41" s="305"/>
      <c r="D41" s="305"/>
      <c r="E41" s="328"/>
      <c r="F41" s="328"/>
      <c r="G41" s="328"/>
      <c r="H41" s="328"/>
      <c r="I41" s="328"/>
      <c r="J41" s="328"/>
      <c r="K41" s="328"/>
      <c r="L41" s="322"/>
      <c r="M41" s="305"/>
      <c r="N41" s="323"/>
      <c r="O41" s="305"/>
    </row>
    <row r="42" spans="2:15" ht="60" customHeight="1" thickTop="1" thickBot="1" x14ac:dyDescent="0.25">
      <c r="B42" s="281" t="s">
        <v>670</v>
      </c>
      <c r="C42" s="282"/>
      <c r="D42" s="282"/>
      <c r="E42" s="329"/>
      <c r="F42" s="329"/>
      <c r="G42" s="329"/>
      <c r="H42" s="329"/>
      <c r="I42" s="329"/>
      <c r="J42" s="329"/>
      <c r="K42" s="329"/>
      <c r="L42" s="305"/>
      <c r="M42" s="282"/>
      <c r="N42" s="307"/>
      <c r="O42" s="282"/>
    </row>
    <row r="43" spans="2:15" ht="60" customHeight="1" thickTop="1" x14ac:dyDescent="0.2">
      <c r="B43" s="286" t="s">
        <v>671</v>
      </c>
      <c r="C43" s="287" t="s">
        <v>153</v>
      </c>
      <c r="D43" s="287">
        <v>3</v>
      </c>
      <c r="E43" s="288">
        <v>250.4028770190308</v>
      </c>
      <c r="F43" s="288">
        <v>4002.0587989764904</v>
      </c>
      <c r="G43" s="288">
        <v>5580.8937318087319</v>
      </c>
      <c r="H43" s="288">
        <v>361.37296177834639</v>
      </c>
      <c r="I43" s="288">
        <v>0</v>
      </c>
      <c r="J43" s="288">
        <v>0</v>
      </c>
      <c r="K43" s="289">
        <f>IFERROR(SUM(E43:J43),0)</f>
        <v>10194.728369582601</v>
      </c>
      <c r="L43" s="321"/>
      <c r="M43" s="291" t="s">
        <v>672</v>
      </c>
      <c r="N43" s="292"/>
      <c r="O43" s="291"/>
    </row>
    <row r="44" spans="2:15" ht="60" customHeight="1" thickBot="1" x14ac:dyDescent="0.25">
      <c r="B44" s="299" t="s">
        <v>673</v>
      </c>
      <c r="C44" s="315" t="s">
        <v>153</v>
      </c>
      <c r="D44" s="315">
        <v>3</v>
      </c>
      <c r="E44" s="326">
        <v>258.05148504717732</v>
      </c>
      <c r="F44" s="326">
        <v>4124.3025184711332</v>
      </c>
      <c r="G44" s="326">
        <v>5751.363293139294</v>
      </c>
      <c r="H44" s="326">
        <v>372.41117415640497</v>
      </c>
      <c r="I44" s="316">
        <v>0</v>
      </c>
      <c r="J44" s="316">
        <v>0</v>
      </c>
      <c r="K44" s="302">
        <f>IFERROR(SUM(E44:J44),0)</f>
        <v>10506.128470814008</v>
      </c>
      <c r="L44" s="321"/>
      <c r="M44" s="317" t="s">
        <v>480</v>
      </c>
      <c r="N44" s="311"/>
      <c r="O44" s="317"/>
    </row>
    <row r="45" spans="2:15" ht="14.65" customHeight="1" thickTop="1" x14ac:dyDescent="0.2"/>
    <row r="46" spans="2:15" ht="14.15" customHeight="1" x14ac:dyDescent="0.2"/>
    <row r="47" spans="2:15" ht="14.15" customHeight="1" x14ac:dyDescent="0.2">
      <c r="E47" s="165"/>
      <c r="F47" s="165"/>
      <c r="G47" s="165"/>
      <c r="H47" s="165"/>
      <c r="I47" s="165"/>
      <c r="J47" s="165"/>
    </row>
    <row r="48" spans="2:15" ht="14.15" customHeight="1" x14ac:dyDescent="0.2"/>
    <row r="49" spans="5:10" ht="14.15" customHeight="1" x14ac:dyDescent="0.2">
      <c r="E49" s="165"/>
      <c r="F49" s="165"/>
      <c r="G49" s="165"/>
      <c r="H49" s="165"/>
      <c r="I49" s="165"/>
      <c r="J49" s="165"/>
    </row>
    <row r="50" spans="5:10" ht="14.15" customHeight="1" x14ac:dyDescent="0.2"/>
    <row r="51" spans="5:10" ht="14.15" customHeight="1" x14ac:dyDescent="0.2"/>
    <row r="52" spans="5:10" ht="14.15" customHeight="1" x14ac:dyDescent="0.2"/>
    <row r="53" spans="5:10" ht="14.15" customHeight="1" x14ac:dyDescent="0.2"/>
    <row r="57" spans="5:10" ht="21.75" hidden="1" customHeight="1" x14ac:dyDescent="0.2"/>
    <row r="58" spans="5:10" ht="21.75" hidden="1" customHeight="1" x14ac:dyDescent="0.2"/>
    <row r="59" spans="5:10" ht="21.75" hidden="1" customHeight="1" x14ac:dyDescent="0.2"/>
    <row r="60" spans="5:10" ht="21.75" hidden="1" customHeight="1" x14ac:dyDescent="0.2"/>
    <row r="61" spans="5:10" ht="21.75" hidden="1" customHeight="1" x14ac:dyDescent="0.2"/>
    <row r="62" spans="5:10" ht="21.75" hidden="1" customHeight="1" x14ac:dyDescent="0.2"/>
    <row r="63" spans="5:10" ht="21.75" hidden="1" customHeight="1" x14ac:dyDescent="0.2"/>
    <row r="64" spans="5:10" ht="21.75" hidden="1" customHeight="1" x14ac:dyDescent="0.2"/>
    <row r="65" ht="21.75" hidden="1" customHeight="1" x14ac:dyDescent="0.2"/>
    <row r="66" x14ac:dyDescent="0.2"/>
    <row r="70" ht="14.15" customHeight="1" x14ac:dyDescent="0.2"/>
    <row r="71" ht="14.15" customHeight="1" x14ac:dyDescent="0.2"/>
    <row r="72" ht="14.15" customHeight="1" x14ac:dyDescent="0.2"/>
    <row r="73" ht="14.15" customHeight="1" x14ac:dyDescent="0.2"/>
    <row r="74" ht="14.15" customHeight="1" x14ac:dyDescent="0.2"/>
  </sheetData>
  <mergeCells count="7">
    <mergeCell ref="B3:K3"/>
    <mergeCell ref="B4:O4"/>
    <mergeCell ref="B6:B7"/>
    <mergeCell ref="C6:C7"/>
    <mergeCell ref="D6:D7"/>
    <mergeCell ref="M6:M7"/>
    <mergeCell ref="O6:O7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headerFooter>
    <oddHeader>&amp;L&amp;F&amp;C&amp;A</oddHeader>
    <oddFooter>&amp;LPrinted on &amp;D at &amp;T&amp;CPage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showGridLines="0" zoomScale="90" zoomScaleNormal="90" workbookViewId="0"/>
  </sheetViews>
  <sheetFormatPr defaultColWidth="0" defaultRowHeight="13" zeroHeight="1" x14ac:dyDescent="0.3"/>
  <cols>
    <col min="1" max="4" width="3.6640625" style="50" customWidth="1"/>
    <col min="5" max="5" width="70" style="50" customWidth="1"/>
    <col min="6" max="6" width="4.33203125" style="50" customWidth="1"/>
    <col min="7" max="7" width="48.6640625" style="50" bestFit="1" customWidth="1"/>
    <col min="8" max="8" width="3.6640625" style="50" customWidth="1"/>
    <col min="9" max="9" width="55" style="50" bestFit="1" customWidth="1"/>
    <col min="10" max="10" width="3.6640625" style="50" customWidth="1"/>
    <col min="11" max="11" width="35.6640625" style="50" customWidth="1"/>
    <col min="12" max="13" width="9.109375" style="50" hidden="1" customWidth="1"/>
    <col min="14" max="16384" width="12.44140625" style="50" hidden="1"/>
  </cols>
  <sheetData>
    <row r="1" spans="1:11" s="67" customFormat="1" ht="31" x14ac:dyDescent="0.2">
      <c r="A1" s="1" t="str">
        <f ca="1" xml:space="preserve"> RIGHT(CELL("filename", A1), LEN(CELL("filename", A1)) - SEARCH("]", CELL("filename", A1)))</f>
        <v>FAST</v>
      </c>
    </row>
    <row r="2" spans="1:11" x14ac:dyDescent="0.3"/>
    <row r="3" spans="1:11" s="57" customFormat="1" ht="21" x14ac:dyDescent="0.5">
      <c r="A3" s="41" t="s">
        <v>7</v>
      </c>
      <c r="I3" s="41" t="s">
        <v>8</v>
      </c>
      <c r="K3" s="41" t="s">
        <v>9</v>
      </c>
    </row>
    <row r="4" spans="1:11" x14ac:dyDescent="0.3"/>
    <row r="5" spans="1:11" s="37" customFormat="1" ht="15.5" x14ac:dyDescent="0.35">
      <c r="B5" s="34" t="s">
        <v>10</v>
      </c>
      <c r="D5" s="36"/>
      <c r="E5" s="20"/>
    </row>
    <row r="6" spans="1:11" x14ac:dyDescent="0.3">
      <c r="B6" s="23"/>
      <c r="C6" s="23"/>
      <c r="D6" s="32"/>
      <c r="E6" s="63" t="s">
        <v>11</v>
      </c>
      <c r="G6" s="14" t="s">
        <v>12</v>
      </c>
      <c r="H6" s="22"/>
      <c r="I6" s="14" t="s">
        <v>13</v>
      </c>
      <c r="J6" s="22"/>
      <c r="K6" s="22" t="s">
        <v>14</v>
      </c>
    </row>
    <row r="7" spans="1:11" x14ac:dyDescent="0.3">
      <c r="B7" s="23"/>
      <c r="C7" s="23"/>
      <c r="D7" s="32"/>
      <c r="E7" s="78"/>
      <c r="G7" s="14"/>
      <c r="H7" s="22"/>
      <c r="I7" s="22" t="s">
        <v>15</v>
      </c>
      <c r="J7" s="22"/>
      <c r="K7" s="22"/>
    </row>
    <row r="8" spans="1:11" x14ac:dyDescent="0.3">
      <c r="B8" s="23"/>
      <c r="C8" s="23"/>
      <c r="D8" s="32"/>
      <c r="E8" s="72" t="s">
        <v>16</v>
      </c>
      <c r="G8" s="14" t="s">
        <v>17</v>
      </c>
      <c r="H8" s="22"/>
      <c r="I8" s="22" t="s">
        <v>18</v>
      </c>
      <c r="J8" s="22"/>
      <c r="K8" s="22" t="s">
        <v>14</v>
      </c>
    </row>
    <row r="9" spans="1:11" x14ac:dyDescent="0.3">
      <c r="B9" s="23"/>
      <c r="C9" s="23"/>
      <c r="D9" s="32"/>
      <c r="E9" s="14"/>
      <c r="G9" s="14"/>
      <c r="H9" s="22"/>
      <c r="I9" s="22" t="s">
        <v>19</v>
      </c>
      <c r="J9" s="22"/>
      <c r="K9" s="22"/>
    </row>
    <row r="10" spans="1:11" x14ac:dyDescent="0.3">
      <c r="B10" s="23"/>
      <c r="C10" s="23"/>
      <c r="D10" s="32"/>
      <c r="E10" s="14" t="s">
        <v>20</v>
      </c>
      <c r="F10" s="22"/>
      <c r="G10" s="14" t="s">
        <v>21</v>
      </c>
      <c r="H10" s="22"/>
      <c r="I10" s="22" t="s">
        <v>22</v>
      </c>
      <c r="J10" s="22"/>
      <c r="K10" s="22" t="s">
        <v>14</v>
      </c>
    </row>
    <row r="11" spans="1:11" x14ac:dyDescent="0.3">
      <c r="B11" s="23"/>
      <c r="C11" s="23"/>
      <c r="D11" s="32"/>
      <c r="E11" s="14"/>
      <c r="F11" s="22"/>
      <c r="G11" s="14"/>
      <c r="H11" s="22"/>
      <c r="I11" s="22"/>
      <c r="J11" s="22"/>
      <c r="K11" s="22"/>
    </row>
    <row r="12" spans="1:11" x14ac:dyDescent="0.3">
      <c r="B12" s="23"/>
      <c r="C12" s="23"/>
      <c r="D12" s="32"/>
      <c r="E12" s="14" t="s">
        <v>23</v>
      </c>
      <c r="F12" s="22"/>
      <c r="G12" s="14"/>
      <c r="H12" s="22"/>
      <c r="I12" s="22"/>
      <c r="J12" s="22"/>
      <c r="K12" s="22"/>
    </row>
    <row r="13" spans="1:11" x14ac:dyDescent="0.3">
      <c r="B13" s="23"/>
      <c r="C13" s="23"/>
      <c r="D13" s="32"/>
      <c r="E13" s="14" t="s">
        <v>24</v>
      </c>
      <c r="F13" s="22"/>
      <c r="G13" s="14"/>
      <c r="H13" s="22"/>
      <c r="I13" s="22"/>
      <c r="J13" s="22"/>
      <c r="K13" s="22"/>
    </row>
    <row r="14" spans="1:11" x14ac:dyDescent="0.3">
      <c r="B14" s="23"/>
      <c r="C14" s="23"/>
      <c r="D14" s="32"/>
      <c r="E14" s="14"/>
      <c r="F14" s="22"/>
      <c r="G14" s="14"/>
      <c r="H14" s="22"/>
      <c r="I14" s="22"/>
      <c r="J14" s="22"/>
      <c r="K14" s="22"/>
    </row>
    <row r="15" spans="1:11" x14ac:dyDescent="0.3">
      <c r="B15" s="23"/>
      <c r="C15" s="23"/>
      <c r="D15" s="32"/>
      <c r="E15" s="56" t="s">
        <v>25</v>
      </c>
      <c r="G15" s="14" t="s">
        <v>26</v>
      </c>
      <c r="I15" s="50" t="s">
        <v>27</v>
      </c>
      <c r="K15" s="50" t="s">
        <v>14</v>
      </c>
    </row>
    <row r="16" spans="1:11" x14ac:dyDescent="0.3">
      <c r="B16" s="23"/>
      <c r="C16" s="23"/>
      <c r="D16" s="32"/>
      <c r="E16" s="14"/>
      <c r="G16" s="14"/>
      <c r="I16" s="50" t="s">
        <v>28</v>
      </c>
    </row>
    <row r="17" spans="2:11" s="37" customFormat="1" ht="15.5" x14ac:dyDescent="0.35">
      <c r="B17" s="34" t="s">
        <v>29</v>
      </c>
      <c r="C17" s="40"/>
      <c r="D17" s="36"/>
      <c r="E17" s="20"/>
      <c r="G17" s="20"/>
    </row>
    <row r="18" spans="2:11" x14ac:dyDescent="0.3">
      <c r="B18" s="23"/>
      <c r="C18" s="23"/>
      <c r="D18" s="32"/>
      <c r="E18" s="74" t="s">
        <v>30</v>
      </c>
      <c r="G18" s="14" t="s">
        <v>31</v>
      </c>
      <c r="I18" s="50" t="s">
        <v>22</v>
      </c>
      <c r="K18" s="50" t="s">
        <v>32</v>
      </c>
    </row>
    <row r="19" spans="2:11" x14ac:dyDescent="0.3">
      <c r="B19" s="23"/>
      <c r="C19" s="23"/>
      <c r="D19" s="32"/>
      <c r="E19" s="14"/>
      <c r="G19" s="14"/>
      <c r="K19" s="50" t="s">
        <v>33</v>
      </c>
    </row>
    <row r="20" spans="2:11" x14ac:dyDescent="0.3">
      <c r="B20" s="23"/>
      <c r="C20" s="23"/>
      <c r="D20" s="32"/>
      <c r="E20" s="43" t="s">
        <v>34</v>
      </c>
      <c r="G20" s="14" t="s">
        <v>35</v>
      </c>
      <c r="I20" s="50" t="s">
        <v>22</v>
      </c>
      <c r="K20" s="50" t="s">
        <v>36</v>
      </c>
    </row>
    <row r="21" spans="2:11" x14ac:dyDescent="0.3">
      <c r="B21" s="23"/>
      <c r="C21" s="23"/>
      <c r="D21" s="32"/>
      <c r="E21" s="14"/>
      <c r="G21" s="14"/>
      <c r="K21" s="50" t="s">
        <v>37</v>
      </c>
    </row>
    <row r="22" spans="2:11" x14ac:dyDescent="0.3">
      <c r="B22" s="23"/>
      <c r="C22" s="23"/>
      <c r="D22" s="32"/>
      <c r="E22" s="80" t="s">
        <v>38</v>
      </c>
      <c r="G22" s="14" t="s">
        <v>39</v>
      </c>
      <c r="I22" s="50" t="s">
        <v>13</v>
      </c>
      <c r="K22" s="50" t="s">
        <v>36</v>
      </c>
    </row>
    <row r="23" spans="2:11" x14ac:dyDescent="0.3">
      <c r="B23" s="23"/>
      <c r="C23" s="23"/>
      <c r="D23" s="32"/>
      <c r="E23" s="14"/>
      <c r="G23" s="14"/>
      <c r="I23" s="50" t="s">
        <v>15</v>
      </c>
      <c r="K23" s="50" t="s">
        <v>37</v>
      </c>
    </row>
    <row r="24" spans="2:11" x14ac:dyDescent="0.3">
      <c r="B24" s="23"/>
      <c r="C24" s="23"/>
      <c r="D24" s="32"/>
      <c r="E24" s="46" t="s">
        <v>40</v>
      </c>
      <c r="G24" s="14" t="s">
        <v>41</v>
      </c>
      <c r="I24" s="50" t="s">
        <v>22</v>
      </c>
      <c r="K24" s="50" t="s">
        <v>42</v>
      </c>
    </row>
    <row r="25" spans="2:11" x14ac:dyDescent="0.3">
      <c r="K25" s="50" t="s">
        <v>43</v>
      </c>
    </row>
    <row r="26" spans="2:11" x14ac:dyDescent="0.3">
      <c r="E26" s="60" t="s">
        <v>44</v>
      </c>
      <c r="G26" s="50" t="s">
        <v>45</v>
      </c>
      <c r="I26" s="50" t="s">
        <v>46</v>
      </c>
      <c r="K26" s="50" t="s">
        <v>47</v>
      </c>
    </row>
    <row r="27" spans="2:11" x14ac:dyDescent="0.3">
      <c r="K27" s="50" t="s">
        <v>48</v>
      </c>
    </row>
    <row r="28" spans="2:11" ht="24.75" customHeight="1" x14ac:dyDescent="0.3">
      <c r="E28" s="62">
        <v>0</v>
      </c>
      <c r="G28" s="50" t="s">
        <v>49</v>
      </c>
      <c r="I28" s="50" t="s">
        <v>46</v>
      </c>
      <c r="K28" s="50" t="s">
        <v>50</v>
      </c>
    </row>
    <row r="29" spans="2:11" x14ac:dyDescent="0.3">
      <c r="K29" s="50" t="s">
        <v>51</v>
      </c>
    </row>
    <row r="30" spans="2:11" x14ac:dyDescent="0.3">
      <c r="E30" s="50" t="s">
        <v>52</v>
      </c>
    </row>
    <row r="31" spans="2:11" x14ac:dyDescent="0.3"/>
    <row r="32" spans="2:11" s="37" customFormat="1" ht="15.5" x14ac:dyDescent="0.35">
      <c r="B32" s="34" t="s">
        <v>53</v>
      </c>
      <c r="C32" s="40"/>
      <c r="D32" s="36"/>
      <c r="E32" s="20"/>
      <c r="F32" s="20"/>
      <c r="G32" s="20"/>
    </row>
    <row r="33" spans="1:11" x14ac:dyDescent="0.3">
      <c r="B33" s="23"/>
      <c r="C33" s="23"/>
      <c r="D33" s="32"/>
      <c r="E33" s="43" t="s">
        <v>54</v>
      </c>
      <c r="F33" s="14"/>
      <c r="G33" s="14" t="s">
        <v>55</v>
      </c>
      <c r="I33" s="50" t="s">
        <v>14</v>
      </c>
      <c r="K33" s="50" t="s">
        <v>36</v>
      </c>
    </row>
    <row r="34" spans="1:11" x14ac:dyDescent="0.3">
      <c r="B34" s="23"/>
      <c r="C34" s="23"/>
      <c r="D34" s="32"/>
      <c r="E34" s="14"/>
      <c r="F34" s="14"/>
      <c r="G34" s="14"/>
      <c r="K34" s="50" t="s">
        <v>37</v>
      </c>
    </row>
    <row r="35" spans="1:11" x14ac:dyDescent="0.3">
      <c r="B35" s="23"/>
      <c r="C35" s="23"/>
      <c r="D35" s="32"/>
      <c r="E35" s="59" t="s">
        <v>56</v>
      </c>
      <c r="F35" s="14"/>
      <c r="G35" s="14" t="s">
        <v>57</v>
      </c>
      <c r="I35" s="50" t="s">
        <v>58</v>
      </c>
      <c r="K35" s="50" t="s">
        <v>59</v>
      </c>
    </row>
    <row r="36" spans="1:11" x14ac:dyDescent="0.3">
      <c r="B36" s="23"/>
      <c r="C36" s="23"/>
      <c r="D36" s="32"/>
      <c r="E36" s="14"/>
      <c r="F36" s="14"/>
      <c r="G36" s="14"/>
      <c r="I36" s="50" t="s">
        <v>60</v>
      </c>
      <c r="K36" s="50" t="s">
        <v>61</v>
      </c>
    </row>
    <row r="37" spans="1:11" s="37" customFormat="1" ht="15.5" x14ac:dyDescent="0.35">
      <c r="B37" s="34" t="s">
        <v>62</v>
      </c>
      <c r="C37" s="40"/>
      <c r="D37" s="36"/>
      <c r="E37" s="20"/>
      <c r="F37" s="20"/>
      <c r="G37" s="20"/>
    </row>
    <row r="38" spans="1:11" x14ac:dyDescent="0.3">
      <c r="B38" s="23"/>
      <c r="C38" s="23"/>
      <c r="D38" s="32"/>
      <c r="E38" s="14"/>
      <c r="F38" s="14"/>
      <c r="G38" s="14"/>
    </row>
    <row r="39" spans="1:11" x14ac:dyDescent="0.3">
      <c r="B39" s="23"/>
      <c r="C39" s="23"/>
      <c r="D39" s="32"/>
      <c r="E39" s="75" t="s">
        <v>63</v>
      </c>
      <c r="F39" s="14"/>
      <c r="G39" s="14" t="s">
        <v>64</v>
      </c>
      <c r="I39" s="50" t="s">
        <v>22</v>
      </c>
      <c r="K39" s="50" t="s">
        <v>65</v>
      </c>
    </row>
    <row r="40" spans="1:11" x14ac:dyDescent="0.3">
      <c r="B40" s="23"/>
      <c r="C40" s="23"/>
      <c r="D40" s="32"/>
      <c r="E40" s="14"/>
      <c r="F40" s="14"/>
      <c r="G40" s="14"/>
      <c r="K40" s="50" t="s">
        <v>66</v>
      </c>
    </row>
    <row r="41" spans="1:11" s="37" customFormat="1" ht="15.5" x14ac:dyDescent="0.35">
      <c r="A41" s="20"/>
      <c r="B41" s="34" t="s">
        <v>67</v>
      </c>
      <c r="C41" s="40"/>
      <c r="D41" s="36"/>
      <c r="E41" s="20"/>
      <c r="F41" s="20"/>
      <c r="G41" s="20"/>
    </row>
    <row r="42" spans="1:11" x14ac:dyDescent="0.3">
      <c r="B42" s="23"/>
      <c r="C42" s="23"/>
      <c r="D42" s="32"/>
      <c r="E42" s="14"/>
      <c r="F42" s="14"/>
      <c r="G42" s="14"/>
    </row>
    <row r="43" spans="1:11" x14ac:dyDescent="0.3">
      <c r="B43" s="23"/>
      <c r="C43" s="23"/>
      <c r="D43" s="32"/>
      <c r="E43" s="77" t="s">
        <v>68</v>
      </c>
      <c r="F43" s="14"/>
      <c r="G43" s="14" t="s">
        <v>69</v>
      </c>
      <c r="K43" s="50" t="s">
        <v>32</v>
      </c>
    </row>
    <row r="44" spans="1:11" x14ac:dyDescent="0.3">
      <c r="B44" s="23"/>
      <c r="C44" s="23"/>
      <c r="D44" s="32"/>
      <c r="E44" s="35"/>
      <c r="F44" s="14"/>
      <c r="G44" s="14"/>
      <c r="K44" s="50" t="s">
        <v>70</v>
      </c>
    </row>
    <row r="45" spans="1:11" x14ac:dyDescent="0.3">
      <c r="B45" s="23"/>
      <c r="C45" s="23"/>
      <c r="D45" s="32"/>
      <c r="E45" s="66" t="s">
        <v>71</v>
      </c>
      <c r="F45" s="14"/>
      <c r="G45" s="14" t="s">
        <v>72</v>
      </c>
      <c r="K45" s="50" t="s">
        <v>36</v>
      </c>
    </row>
    <row r="46" spans="1:11" x14ac:dyDescent="0.3">
      <c r="B46" s="23"/>
      <c r="C46" s="23"/>
      <c r="D46" s="32"/>
      <c r="E46" s="35"/>
      <c r="F46" s="14"/>
      <c r="G46" s="14"/>
      <c r="K46" s="50" t="s">
        <v>73</v>
      </c>
    </row>
    <row r="47" spans="1:11" x14ac:dyDescent="0.3">
      <c r="B47" s="23"/>
      <c r="C47" s="23"/>
      <c r="D47" s="32"/>
      <c r="E47" s="58" t="s">
        <v>74</v>
      </c>
      <c r="F47" s="14"/>
      <c r="G47" s="14" t="s">
        <v>75</v>
      </c>
      <c r="K47" s="50" t="s">
        <v>76</v>
      </c>
    </row>
    <row r="48" spans="1:11" x14ac:dyDescent="0.3">
      <c r="B48" s="23"/>
      <c r="C48" s="23"/>
      <c r="D48" s="32"/>
      <c r="E48" s="35"/>
      <c r="F48" s="14"/>
      <c r="G48" s="14"/>
      <c r="K48" s="50" t="s">
        <v>77</v>
      </c>
    </row>
    <row r="49" spans="1:11" x14ac:dyDescent="0.3">
      <c r="B49" s="23"/>
      <c r="C49" s="23"/>
      <c r="D49" s="32"/>
      <c r="E49" s="79" t="s">
        <v>78</v>
      </c>
      <c r="F49" s="14"/>
      <c r="G49" s="14" t="s">
        <v>79</v>
      </c>
      <c r="K49" s="50" t="s">
        <v>80</v>
      </c>
    </row>
    <row r="50" spans="1:11" x14ac:dyDescent="0.3">
      <c r="B50" s="23"/>
      <c r="C50" s="23"/>
      <c r="D50" s="32"/>
      <c r="E50" s="35"/>
      <c r="F50" s="14"/>
      <c r="G50" s="14"/>
      <c r="K50" s="42" t="s">
        <v>81</v>
      </c>
    </row>
    <row r="51" spans="1:11" x14ac:dyDescent="0.3">
      <c r="B51" s="22"/>
      <c r="C51" s="22"/>
      <c r="D51" s="22"/>
      <c r="E51" s="64" t="s">
        <v>82</v>
      </c>
      <c r="F51" s="22"/>
      <c r="G51" s="22" t="s">
        <v>83</v>
      </c>
      <c r="K51" s="50" t="s">
        <v>84</v>
      </c>
    </row>
    <row r="52" spans="1:11" x14ac:dyDescent="0.3">
      <c r="B52" s="22"/>
      <c r="C52" s="22"/>
      <c r="D52" s="22"/>
      <c r="E52" s="35"/>
      <c r="F52" s="22"/>
      <c r="G52" s="22"/>
      <c r="K52" s="42" t="s">
        <v>85</v>
      </c>
    </row>
    <row r="53" spans="1:11" x14ac:dyDescent="0.3">
      <c r="B53" s="22"/>
      <c r="C53" s="22"/>
      <c r="D53" s="22"/>
      <c r="E53" s="68" t="s">
        <v>86</v>
      </c>
      <c r="F53" s="22"/>
      <c r="G53" s="22" t="s">
        <v>87</v>
      </c>
      <c r="K53" s="50" t="s">
        <v>88</v>
      </c>
    </row>
    <row r="54" spans="1:11" x14ac:dyDescent="0.3">
      <c r="K54" s="42" t="s">
        <v>89</v>
      </c>
    </row>
    <row r="55" spans="1:11" x14ac:dyDescent="0.3">
      <c r="K55" s="42"/>
    </row>
    <row r="56" spans="1:11" s="70" customFormat="1" ht="15.5" x14ac:dyDescent="0.2">
      <c r="A56" s="70" t="s">
        <v>90</v>
      </c>
    </row>
    <row r="57" spans="1:11" x14ac:dyDescent="0.3"/>
    <row r="58" spans="1:11" x14ac:dyDescent="0.3"/>
    <row r="59" spans="1:11" x14ac:dyDescent="0.3"/>
  </sheetData>
  <conditionalFormatting sqref="E28">
    <cfRule type="cellIs" dxfId="81" priority="1" stopIfTrue="1" operator="notEqual">
      <formula>0</formula>
    </cfRule>
    <cfRule type="cellIs" dxfId="80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807"/>
  <sheetViews>
    <sheetView showGridLines="0" zoomScale="90" zoomScaleNormal="90" workbookViewId="0"/>
  </sheetViews>
  <sheetFormatPr defaultColWidth="0" defaultRowHeight="10" x14ac:dyDescent="0.2"/>
  <cols>
    <col min="1" max="1" width="36.6640625" style="47" customWidth="1"/>
    <col min="2" max="2" width="28.109375" style="47" customWidth="1"/>
    <col min="3" max="3" width="23.109375" style="47" customWidth="1"/>
    <col min="4" max="26" width="9.33203125" style="47" customWidth="1"/>
    <col min="27" max="55" width="9.109375" style="47" hidden="1" customWidth="1"/>
    <col min="56" max="102" width="9.33203125" style="47" hidden="1" customWidth="1"/>
    <col min="103" max="16384" width="9.33203125" style="47" hidden="1"/>
  </cols>
  <sheetData>
    <row r="1" spans="1:101" s="1" customFormat="1" ht="31" x14ac:dyDescent="0.2">
      <c r="A1" s="1" t="str">
        <f ca="1" xml:space="preserve"> RIGHT(CELL("filename", A1), LEN(CELL("filename", A1)) - SEARCH("]", CELL("filename", A1)))</f>
        <v>Contents</v>
      </c>
    </row>
    <row r="5" spans="1:101" s="46" customFormat="1" ht="15.5" x14ac:dyDescent="0.2">
      <c r="A5" s="8" t="s">
        <v>91</v>
      </c>
      <c r="B5" s="8"/>
      <c r="C5" s="8"/>
    </row>
    <row r="6" spans="1:101" ht="15.5" x14ac:dyDescent="0.2">
      <c r="A6" s="49"/>
      <c r="B6" s="52"/>
      <c r="C6" s="51"/>
    </row>
    <row r="7" spans="1:101" ht="15.5" x14ac:dyDescent="0.2">
      <c r="A7" s="8" t="s">
        <v>92</v>
      </c>
      <c r="B7" s="8" t="s">
        <v>93</v>
      </c>
      <c r="C7" s="8" t="s">
        <v>94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</row>
    <row r="8" spans="1:101" ht="15.5" x14ac:dyDescent="0.2">
      <c r="A8" s="49"/>
      <c r="B8" s="52"/>
      <c r="C8" s="51"/>
    </row>
    <row r="9" spans="1:101" ht="15.5" x14ac:dyDescent="0.2">
      <c r="A9" s="49" t="str">
        <f ca="1">InpS!A1</f>
        <v>InpS</v>
      </c>
      <c r="B9" s="52"/>
      <c r="C9" s="51"/>
    </row>
    <row r="10" spans="1:101" ht="15.5" x14ac:dyDescent="0.2">
      <c r="A10" s="49"/>
      <c r="B10" s="52" t="str">
        <f>InpS!A8</f>
        <v>OTHER INPUTS</v>
      </c>
      <c r="C10" s="51"/>
    </row>
    <row r="11" spans="1:101" ht="15.5" x14ac:dyDescent="0.2">
      <c r="A11" s="49"/>
      <c r="B11" s="52" t="str">
        <f>InpS!A16</f>
        <v>INDEXATION</v>
      </c>
      <c r="C11" s="51"/>
    </row>
    <row r="12" spans="1:101" ht="15.5" x14ac:dyDescent="0.2">
      <c r="A12" s="49"/>
      <c r="B12" s="52" t="str">
        <f>InpS!A57</f>
        <v>RCV ADJUSTMENTS</v>
      </c>
      <c r="C12" s="51"/>
    </row>
    <row r="13" spans="1:101" ht="15.5" x14ac:dyDescent="0.2">
      <c r="A13" s="49"/>
      <c r="B13" s="52"/>
      <c r="C13" s="51"/>
    </row>
    <row r="14" spans="1:101" ht="15.5" x14ac:dyDescent="0.2">
      <c r="A14" s="49" t="str">
        <f ca="1">Time!A1</f>
        <v>Time</v>
      </c>
      <c r="B14" s="52"/>
      <c r="C14" s="51"/>
    </row>
    <row r="15" spans="1:101" ht="15.5" x14ac:dyDescent="0.2">
      <c r="A15" s="49"/>
      <c r="B15" s="52"/>
      <c r="C15" s="51"/>
    </row>
    <row r="16" spans="1:101" ht="15.5" x14ac:dyDescent="0.2">
      <c r="A16" s="49" t="str">
        <f ca="1">Indexation!A1</f>
        <v>Indexation</v>
      </c>
      <c r="B16" s="52"/>
      <c r="C16" s="51"/>
    </row>
    <row r="17" spans="1:3" ht="15.5" x14ac:dyDescent="0.2">
      <c r="A17" s="49"/>
      <c r="B17" s="52" t="str">
        <f>Indexation!A8</f>
        <v>CPIH Monthly Index</v>
      </c>
      <c r="C17" s="51"/>
    </row>
    <row r="18" spans="1:3" ht="15.5" x14ac:dyDescent="0.2">
      <c r="A18" s="49"/>
      <c r="B18" s="52" t="str">
        <f>Indexation!A69</f>
        <v>CPIH Index Calculations</v>
      </c>
      <c r="C18" s="51"/>
    </row>
    <row r="19" spans="1:3" ht="15.5" x14ac:dyDescent="0.2">
      <c r="A19" s="49"/>
      <c r="B19" s="52" t="str">
        <f>Indexation!A85</f>
        <v>CPIH INFLATORS</v>
      </c>
      <c r="C19" s="51"/>
    </row>
    <row r="20" spans="1:3" ht="15.5" x14ac:dyDescent="0.2">
      <c r="A20" s="49"/>
      <c r="B20" s="52"/>
      <c r="C20" s="51"/>
    </row>
    <row r="21" spans="1:3" ht="15.5" x14ac:dyDescent="0.2">
      <c r="A21" s="49" t="str">
        <f ca="1">Calc!A1</f>
        <v>Calc</v>
      </c>
      <c r="B21" s="52"/>
      <c r="C21" s="51"/>
    </row>
    <row r="22" spans="1:3" ht="15.5" x14ac:dyDescent="0.2">
      <c r="A22" s="49"/>
      <c r="B22" s="52" t="str">
        <f>Calc!A8</f>
        <v>ADJUST RECONCILIATION ADJUSTMENTS TO PR24 BASE YEAR (2022-23) FYA PRICES</v>
      </c>
      <c r="C22" s="51"/>
    </row>
    <row r="23" spans="1:3" ht="15.5" x14ac:dyDescent="0.2">
      <c r="A23" s="49"/>
      <c r="B23" s="52" t="str">
        <f>Calc!$A$454</f>
        <v>RCV OPENING BALANCES AS AT 1 APRIL 2025 EXPRESSED IN PR24 BASE YEAR PRICES</v>
      </c>
      <c r="C23" s="51"/>
    </row>
    <row r="24" spans="1:3" ht="15.5" x14ac:dyDescent="0.2">
      <c r="A24" s="49"/>
      <c r="B24" s="52" t="str">
        <f>Calc!$A$649</f>
        <v>RCV OPENING BALANCES AS AT 1 APRIL 2025 EXPRESSED IN FYE YEAR PRICES</v>
      </c>
      <c r="C24" s="51"/>
    </row>
    <row r="25" spans="1:3" ht="15.5" x14ac:dyDescent="0.2">
      <c r="A25" s="49"/>
      <c r="B25" s="52"/>
      <c r="C25" s="51"/>
    </row>
    <row r="26" spans="1:3" ht="15.5" x14ac:dyDescent="0.2">
      <c r="A26" s="49" t="str">
        <f ca="1">Outputs!A1</f>
        <v>Outputs</v>
      </c>
      <c r="B26" s="52"/>
      <c r="C26" s="51"/>
    </row>
    <row r="27" spans="1:3" ht="15.5" x14ac:dyDescent="0.2">
      <c r="A27" s="49"/>
      <c r="B27" s="52" t="str">
        <f>Outputs!$A$8</f>
        <v>BUSINESS PLAN TABLE PD11</v>
      </c>
      <c r="C27" s="51"/>
    </row>
    <row r="28" spans="1:3" ht="15.5" x14ac:dyDescent="0.2">
      <c r="A28" s="49"/>
      <c r="B28" s="52" t="str">
        <f>Outputs!$A$43</f>
        <v>VALUES FOR INPUT TO PR24 FINANCIAL MODEL (IN PR24 BASE YEAR (2022-23) FYA PRICES)</v>
      </c>
      <c r="C28" s="51"/>
    </row>
    <row r="29" spans="1:3" ht="15.5" x14ac:dyDescent="0.2">
      <c r="A29" s="49"/>
      <c r="B29" s="52"/>
      <c r="C29" s="51"/>
    </row>
    <row r="30" spans="1:3" ht="15.5" x14ac:dyDescent="0.2">
      <c r="A30" s="49"/>
      <c r="B30" s="52"/>
      <c r="C30" s="51"/>
    </row>
    <row r="31" spans="1:3" ht="15.5" x14ac:dyDescent="0.2">
      <c r="A31" s="49"/>
      <c r="B31" s="52"/>
      <c r="C31" s="51"/>
    </row>
    <row r="32" spans="1:3" ht="15.5" x14ac:dyDescent="0.2">
      <c r="A32" s="49"/>
      <c r="B32" s="52"/>
      <c r="C32" s="51"/>
    </row>
    <row r="33" spans="1:3" ht="15.5" x14ac:dyDescent="0.2">
      <c r="A33" s="49"/>
      <c r="B33" s="52"/>
      <c r="C33" s="51"/>
    </row>
    <row r="34" spans="1:3" ht="15.5" x14ac:dyDescent="0.2">
      <c r="A34" s="49"/>
      <c r="B34" s="52"/>
      <c r="C34" s="51"/>
    </row>
    <row r="35" spans="1:3" ht="15.5" x14ac:dyDescent="0.2">
      <c r="A35" s="49"/>
      <c r="B35" s="52"/>
      <c r="C35" s="51"/>
    </row>
    <row r="36" spans="1:3" ht="15.5" x14ac:dyDescent="0.2">
      <c r="A36" s="49"/>
      <c r="B36" s="52"/>
      <c r="C36" s="51"/>
    </row>
    <row r="37" spans="1:3" ht="15.5" x14ac:dyDescent="0.2">
      <c r="A37" s="49"/>
      <c r="B37" s="52"/>
      <c r="C37" s="51"/>
    </row>
    <row r="38" spans="1:3" ht="15.5" x14ac:dyDescent="0.2">
      <c r="A38" s="49"/>
      <c r="B38" s="52"/>
      <c r="C38" s="51"/>
    </row>
    <row r="39" spans="1:3" ht="15.5" x14ac:dyDescent="0.2">
      <c r="A39" s="49"/>
      <c r="B39" s="52"/>
      <c r="C39" s="51"/>
    </row>
    <row r="40" spans="1:3" ht="15.5" x14ac:dyDescent="0.2">
      <c r="A40" s="49"/>
      <c r="B40" s="52"/>
      <c r="C40" s="51"/>
    </row>
    <row r="41" spans="1:3" ht="15.5" x14ac:dyDescent="0.2">
      <c r="A41" s="49"/>
      <c r="B41" s="52"/>
      <c r="C41" s="51"/>
    </row>
    <row r="42" spans="1:3" ht="15.5" x14ac:dyDescent="0.2">
      <c r="A42" s="49"/>
      <c r="B42" s="52"/>
      <c r="C42" s="51"/>
    </row>
    <row r="43" spans="1:3" ht="15.5" x14ac:dyDescent="0.2">
      <c r="A43" s="49"/>
      <c r="B43" s="52"/>
      <c r="C43" s="51"/>
    </row>
    <row r="44" spans="1:3" ht="15.5" x14ac:dyDescent="0.2">
      <c r="A44" s="49"/>
      <c r="B44" s="52"/>
      <c r="C44" s="51"/>
    </row>
    <row r="45" spans="1:3" ht="15.5" x14ac:dyDescent="0.2">
      <c r="A45" s="49"/>
      <c r="B45" s="52"/>
      <c r="C45" s="51"/>
    </row>
    <row r="46" spans="1:3" ht="15.5" x14ac:dyDescent="0.2">
      <c r="A46" s="49"/>
      <c r="B46" s="52"/>
      <c r="C46" s="51"/>
    </row>
    <row r="47" spans="1:3" ht="15.5" x14ac:dyDescent="0.2">
      <c r="A47" s="49"/>
      <c r="B47" s="52"/>
      <c r="C47" s="51"/>
    </row>
    <row r="48" spans="1:3" ht="15.5" x14ac:dyDescent="0.2">
      <c r="A48" s="49"/>
      <c r="B48" s="52"/>
      <c r="C48" s="51"/>
    </row>
    <row r="49" spans="1:3" ht="15.5" x14ac:dyDescent="0.2">
      <c r="A49" s="49"/>
      <c r="B49" s="52"/>
      <c r="C49" s="51"/>
    </row>
    <row r="50" spans="1:3" ht="15.5" x14ac:dyDescent="0.2">
      <c r="A50" s="49"/>
      <c r="B50" s="52"/>
      <c r="C50" s="51"/>
    </row>
    <row r="51" spans="1:3" ht="15.5" x14ac:dyDescent="0.2">
      <c r="A51" s="49"/>
      <c r="B51" s="52"/>
      <c r="C51" s="51"/>
    </row>
    <row r="52" spans="1:3" ht="15.5" x14ac:dyDescent="0.2">
      <c r="A52" s="49"/>
      <c r="B52" s="52"/>
      <c r="C52" s="51"/>
    </row>
    <row r="53" spans="1:3" ht="15.5" x14ac:dyDescent="0.2">
      <c r="A53" s="49"/>
      <c r="B53" s="52"/>
      <c r="C53" s="51"/>
    </row>
    <row r="54" spans="1:3" ht="15.5" x14ac:dyDescent="0.2">
      <c r="A54" s="49"/>
      <c r="B54" s="52"/>
      <c r="C54" s="51"/>
    </row>
    <row r="55" spans="1:3" ht="15.5" x14ac:dyDescent="0.2">
      <c r="A55" s="49"/>
      <c r="B55" s="52"/>
      <c r="C55" s="51"/>
    </row>
    <row r="56" spans="1:3" ht="15.5" x14ac:dyDescent="0.2">
      <c r="A56" s="49"/>
      <c r="B56" s="52"/>
      <c r="C56" s="51"/>
    </row>
    <row r="57" spans="1:3" ht="15.5" x14ac:dyDescent="0.2">
      <c r="A57" s="49"/>
      <c r="B57" s="52"/>
      <c r="C57" s="51"/>
    </row>
    <row r="58" spans="1:3" ht="15.5" x14ac:dyDescent="0.2">
      <c r="A58" s="49"/>
      <c r="B58" s="52"/>
      <c r="C58" s="51"/>
    </row>
    <row r="59" spans="1:3" ht="15.5" x14ac:dyDescent="0.2">
      <c r="A59" s="49"/>
      <c r="B59" s="52"/>
      <c r="C59" s="51"/>
    </row>
    <row r="60" spans="1:3" ht="15.5" x14ac:dyDescent="0.2">
      <c r="A60" s="49"/>
      <c r="B60" s="52"/>
      <c r="C60" s="51"/>
    </row>
    <row r="61" spans="1:3" ht="15.5" x14ac:dyDescent="0.2">
      <c r="A61" s="49"/>
      <c r="B61" s="52"/>
      <c r="C61" s="51"/>
    </row>
    <row r="62" spans="1:3" ht="15.5" x14ac:dyDescent="0.2">
      <c r="A62" s="49"/>
      <c r="B62" s="52"/>
      <c r="C62" s="51"/>
    </row>
    <row r="63" spans="1:3" ht="15.5" x14ac:dyDescent="0.2">
      <c r="A63" s="49"/>
      <c r="B63" s="52"/>
      <c r="C63" s="51"/>
    </row>
    <row r="64" spans="1:3" ht="15.5" x14ac:dyDescent="0.2">
      <c r="A64" s="49"/>
      <c r="B64" s="52"/>
      <c r="C64" s="51"/>
    </row>
    <row r="65" spans="1:3" ht="15.5" x14ac:dyDescent="0.2">
      <c r="A65" s="49"/>
      <c r="B65" s="52"/>
      <c r="C65" s="51"/>
    </row>
    <row r="66" spans="1:3" ht="15.5" x14ac:dyDescent="0.2">
      <c r="A66" s="49"/>
      <c r="B66" s="52"/>
      <c r="C66" s="51"/>
    </row>
    <row r="67" spans="1:3" ht="15.5" x14ac:dyDescent="0.2">
      <c r="A67" s="49"/>
      <c r="B67" s="52"/>
      <c r="C67" s="51"/>
    </row>
    <row r="68" spans="1:3" ht="15.5" x14ac:dyDescent="0.2">
      <c r="A68" s="49"/>
      <c r="B68" s="52"/>
      <c r="C68" s="51"/>
    </row>
    <row r="69" spans="1:3" ht="15.5" x14ac:dyDescent="0.2">
      <c r="A69" s="49"/>
      <c r="B69" s="52"/>
      <c r="C69" s="51"/>
    </row>
    <row r="70" spans="1:3" ht="15.5" x14ac:dyDescent="0.2">
      <c r="A70" s="49"/>
      <c r="B70" s="52"/>
      <c r="C70" s="51"/>
    </row>
    <row r="71" spans="1:3" ht="15.5" x14ac:dyDescent="0.2">
      <c r="A71" s="49"/>
      <c r="B71" s="52"/>
      <c r="C71" s="51"/>
    </row>
    <row r="72" spans="1:3" ht="15.5" x14ac:dyDescent="0.2">
      <c r="A72" s="49"/>
      <c r="B72" s="52"/>
      <c r="C72" s="51"/>
    </row>
    <row r="73" spans="1:3" ht="15.5" x14ac:dyDescent="0.2">
      <c r="A73" s="49"/>
      <c r="B73" s="52"/>
      <c r="C73" s="51"/>
    </row>
    <row r="74" spans="1:3" ht="15.5" x14ac:dyDescent="0.2">
      <c r="A74" s="49"/>
      <c r="B74" s="52"/>
      <c r="C74" s="51"/>
    </row>
    <row r="75" spans="1:3" ht="15.5" x14ac:dyDescent="0.2">
      <c r="A75" s="49"/>
      <c r="B75" s="52"/>
      <c r="C75" s="51"/>
    </row>
    <row r="76" spans="1:3" ht="15.5" x14ac:dyDescent="0.2">
      <c r="A76" s="49"/>
      <c r="B76" s="52"/>
      <c r="C76" s="51"/>
    </row>
    <row r="77" spans="1:3" ht="15.5" x14ac:dyDescent="0.2">
      <c r="A77" s="49"/>
      <c r="B77" s="52"/>
      <c r="C77" s="51"/>
    </row>
    <row r="78" spans="1:3" ht="15.5" x14ac:dyDescent="0.2">
      <c r="A78" s="49"/>
      <c r="B78" s="52"/>
      <c r="C78" s="51"/>
    </row>
    <row r="79" spans="1:3" ht="15.5" x14ac:dyDescent="0.2">
      <c r="A79" s="49"/>
      <c r="B79" s="52"/>
      <c r="C79" s="51"/>
    </row>
    <row r="80" spans="1:3" ht="15.5" x14ac:dyDescent="0.2">
      <c r="A80" s="49"/>
      <c r="B80" s="52"/>
      <c r="C80" s="51"/>
    </row>
    <row r="81" spans="1:3" ht="15.5" x14ac:dyDescent="0.2">
      <c r="A81" s="49"/>
      <c r="B81" s="52"/>
      <c r="C81" s="51"/>
    </row>
    <row r="82" spans="1:3" ht="15.5" x14ac:dyDescent="0.2">
      <c r="A82" s="49"/>
      <c r="B82" s="52"/>
      <c r="C82" s="51"/>
    </row>
    <row r="83" spans="1:3" ht="15.5" x14ac:dyDescent="0.2">
      <c r="A83" s="49"/>
      <c r="B83" s="52"/>
      <c r="C83" s="51"/>
    </row>
    <row r="84" spans="1:3" ht="15.5" x14ac:dyDescent="0.2">
      <c r="A84" s="49"/>
      <c r="B84" s="52"/>
      <c r="C84" s="51"/>
    </row>
    <row r="85" spans="1:3" ht="15.5" x14ac:dyDescent="0.2">
      <c r="A85" s="49"/>
      <c r="B85" s="52"/>
      <c r="C85" s="51"/>
    </row>
    <row r="86" spans="1:3" ht="15.5" x14ac:dyDescent="0.2">
      <c r="A86" s="49"/>
      <c r="B86" s="52"/>
      <c r="C86" s="51"/>
    </row>
    <row r="87" spans="1:3" ht="15.5" x14ac:dyDescent="0.2">
      <c r="A87" s="49"/>
      <c r="B87" s="52"/>
      <c r="C87" s="51"/>
    </row>
    <row r="88" spans="1:3" ht="15.5" x14ac:dyDescent="0.2">
      <c r="A88" s="49"/>
      <c r="B88" s="52"/>
      <c r="C88" s="51"/>
    </row>
    <row r="89" spans="1:3" ht="15.5" x14ac:dyDescent="0.2">
      <c r="A89" s="49"/>
      <c r="B89" s="52"/>
      <c r="C89" s="51"/>
    </row>
    <row r="90" spans="1:3" ht="15.5" x14ac:dyDescent="0.2">
      <c r="A90" s="49"/>
      <c r="B90" s="52"/>
      <c r="C90" s="51"/>
    </row>
    <row r="91" spans="1:3" ht="15.5" x14ac:dyDescent="0.2">
      <c r="A91" s="49"/>
      <c r="B91" s="52"/>
      <c r="C91" s="51"/>
    </row>
    <row r="92" spans="1:3" ht="15.5" x14ac:dyDescent="0.2">
      <c r="A92" s="49"/>
      <c r="B92" s="52"/>
      <c r="C92" s="51"/>
    </row>
    <row r="93" spans="1:3" ht="15.5" x14ac:dyDescent="0.2">
      <c r="A93" s="49"/>
      <c r="B93" s="52"/>
      <c r="C93" s="51"/>
    </row>
    <row r="94" spans="1:3" ht="15.5" x14ac:dyDescent="0.2">
      <c r="A94" s="49"/>
      <c r="B94" s="52"/>
      <c r="C94" s="51"/>
    </row>
    <row r="95" spans="1:3" ht="15.5" x14ac:dyDescent="0.2">
      <c r="A95" s="49"/>
      <c r="B95" s="52"/>
      <c r="C95" s="51"/>
    </row>
    <row r="96" spans="1:3" ht="15.5" x14ac:dyDescent="0.2">
      <c r="A96" s="49"/>
      <c r="B96" s="52"/>
      <c r="C96" s="51"/>
    </row>
    <row r="97" spans="1:3" ht="15.5" x14ac:dyDescent="0.2">
      <c r="A97" s="49"/>
      <c r="B97" s="52"/>
      <c r="C97" s="51"/>
    </row>
    <row r="98" spans="1:3" ht="15.5" x14ac:dyDescent="0.2">
      <c r="A98" s="49"/>
      <c r="B98" s="52"/>
      <c r="C98" s="51"/>
    </row>
    <row r="99" spans="1:3" ht="15.5" x14ac:dyDescent="0.2">
      <c r="A99" s="49"/>
      <c r="B99" s="52"/>
      <c r="C99" s="51"/>
    </row>
    <row r="100" spans="1:3" ht="15.5" x14ac:dyDescent="0.2">
      <c r="A100" s="49"/>
      <c r="B100" s="52"/>
      <c r="C100" s="51"/>
    </row>
    <row r="101" spans="1:3" ht="15.5" x14ac:dyDescent="0.2">
      <c r="A101" s="49"/>
      <c r="B101" s="52"/>
      <c r="C101" s="51"/>
    </row>
    <row r="102" spans="1:3" ht="15.5" x14ac:dyDescent="0.2">
      <c r="A102" s="49"/>
      <c r="B102" s="52"/>
      <c r="C102" s="51"/>
    </row>
    <row r="103" spans="1:3" ht="15.5" x14ac:dyDescent="0.2">
      <c r="A103" s="49"/>
      <c r="B103" s="52"/>
      <c r="C103" s="51"/>
    </row>
    <row r="104" spans="1:3" ht="15.5" x14ac:dyDescent="0.2">
      <c r="A104" s="49"/>
      <c r="B104" s="52"/>
      <c r="C104" s="51"/>
    </row>
    <row r="105" spans="1:3" ht="15.5" x14ac:dyDescent="0.2">
      <c r="A105" s="49"/>
      <c r="B105" s="52"/>
      <c r="C105" s="51"/>
    </row>
    <row r="106" spans="1:3" ht="15.5" x14ac:dyDescent="0.2">
      <c r="A106" s="49"/>
      <c r="B106" s="52"/>
      <c r="C106" s="51"/>
    </row>
    <row r="107" spans="1:3" ht="15.5" x14ac:dyDescent="0.2">
      <c r="A107" s="49"/>
      <c r="B107" s="52"/>
      <c r="C107" s="51"/>
    </row>
    <row r="108" spans="1:3" ht="15.5" x14ac:dyDescent="0.2">
      <c r="A108" s="49"/>
      <c r="B108" s="52"/>
      <c r="C108" s="51"/>
    </row>
    <row r="109" spans="1:3" ht="15.5" x14ac:dyDescent="0.2">
      <c r="A109" s="49"/>
      <c r="B109" s="52"/>
      <c r="C109" s="51"/>
    </row>
    <row r="110" spans="1:3" ht="15.5" x14ac:dyDescent="0.2">
      <c r="A110" s="49"/>
      <c r="B110" s="52"/>
      <c r="C110" s="51"/>
    </row>
    <row r="111" spans="1:3" ht="15.5" x14ac:dyDescent="0.2">
      <c r="A111" s="49"/>
      <c r="B111" s="52"/>
      <c r="C111" s="51"/>
    </row>
    <row r="112" spans="1:3" ht="15.5" x14ac:dyDescent="0.2">
      <c r="A112" s="49"/>
      <c r="B112" s="52"/>
      <c r="C112" s="51"/>
    </row>
    <row r="113" spans="1:3" ht="15.5" x14ac:dyDescent="0.2">
      <c r="A113" s="49"/>
      <c r="B113" s="52"/>
      <c r="C113" s="51"/>
    </row>
    <row r="114" spans="1:3" ht="15.5" x14ac:dyDescent="0.2">
      <c r="A114" s="49"/>
      <c r="B114" s="52"/>
      <c r="C114" s="51"/>
    </row>
    <row r="115" spans="1:3" ht="15.5" x14ac:dyDescent="0.2">
      <c r="A115" s="49"/>
      <c r="B115" s="52"/>
      <c r="C115" s="51"/>
    </row>
    <row r="116" spans="1:3" ht="15.5" x14ac:dyDescent="0.2">
      <c r="A116" s="49"/>
      <c r="B116" s="52"/>
      <c r="C116" s="51"/>
    </row>
    <row r="117" spans="1:3" ht="15.5" x14ac:dyDescent="0.2">
      <c r="A117" s="49"/>
      <c r="B117" s="52"/>
      <c r="C117" s="51"/>
    </row>
    <row r="118" spans="1:3" ht="15.5" x14ac:dyDescent="0.2">
      <c r="A118" s="49"/>
      <c r="B118" s="52"/>
      <c r="C118" s="51"/>
    </row>
    <row r="119" spans="1:3" ht="15.5" x14ac:dyDescent="0.2">
      <c r="A119" s="49"/>
      <c r="B119" s="52"/>
      <c r="C119" s="51"/>
    </row>
    <row r="120" spans="1:3" ht="15.5" x14ac:dyDescent="0.2">
      <c r="A120" s="49"/>
      <c r="B120" s="52"/>
      <c r="C120" s="51"/>
    </row>
    <row r="121" spans="1:3" ht="15.5" x14ac:dyDescent="0.2">
      <c r="A121" s="49"/>
      <c r="B121" s="52"/>
      <c r="C121" s="51"/>
    </row>
    <row r="122" spans="1:3" ht="15.5" x14ac:dyDescent="0.2">
      <c r="A122" s="49"/>
      <c r="B122" s="52"/>
      <c r="C122" s="51"/>
    </row>
    <row r="123" spans="1:3" ht="15.5" x14ac:dyDescent="0.2">
      <c r="A123" s="49"/>
      <c r="B123" s="52"/>
      <c r="C123" s="51"/>
    </row>
    <row r="124" spans="1:3" ht="15.5" x14ac:dyDescent="0.2">
      <c r="A124" s="49"/>
      <c r="B124" s="52"/>
      <c r="C124" s="51"/>
    </row>
    <row r="125" spans="1:3" ht="15.5" x14ac:dyDescent="0.2">
      <c r="A125" s="49"/>
      <c r="B125" s="52"/>
      <c r="C125" s="51"/>
    </row>
    <row r="126" spans="1:3" ht="15.5" x14ac:dyDescent="0.2">
      <c r="A126" s="49"/>
      <c r="B126" s="52"/>
      <c r="C126" s="51"/>
    </row>
    <row r="127" spans="1:3" ht="15.5" x14ac:dyDescent="0.2">
      <c r="A127" s="49"/>
      <c r="B127" s="52"/>
      <c r="C127" s="51"/>
    </row>
    <row r="128" spans="1:3" ht="15.5" x14ac:dyDescent="0.2">
      <c r="A128" s="49"/>
      <c r="B128" s="52"/>
      <c r="C128" s="51"/>
    </row>
    <row r="129" spans="1:3" ht="15.5" x14ac:dyDescent="0.2">
      <c r="A129" s="49"/>
      <c r="B129" s="52"/>
      <c r="C129" s="51"/>
    </row>
    <row r="130" spans="1:3" ht="15.5" x14ac:dyDescent="0.2">
      <c r="A130" s="49"/>
      <c r="B130" s="52"/>
      <c r="C130" s="51"/>
    </row>
    <row r="131" spans="1:3" ht="15.5" x14ac:dyDescent="0.2">
      <c r="A131" s="49"/>
      <c r="B131" s="52"/>
      <c r="C131" s="51"/>
    </row>
    <row r="132" spans="1:3" ht="15.5" x14ac:dyDescent="0.2">
      <c r="A132" s="49"/>
      <c r="B132" s="52"/>
      <c r="C132" s="51"/>
    </row>
    <row r="133" spans="1:3" ht="15.5" x14ac:dyDescent="0.2">
      <c r="A133" s="49"/>
      <c r="B133" s="52"/>
      <c r="C133" s="51"/>
    </row>
    <row r="134" spans="1:3" ht="15.5" x14ac:dyDescent="0.2">
      <c r="A134" s="49"/>
      <c r="B134" s="52"/>
      <c r="C134" s="51"/>
    </row>
    <row r="135" spans="1:3" ht="15.5" x14ac:dyDescent="0.2">
      <c r="A135" s="49"/>
      <c r="B135" s="52"/>
      <c r="C135" s="51"/>
    </row>
    <row r="136" spans="1:3" ht="15.5" x14ac:dyDescent="0.2">
      <c r="A136" s="49"/>
      <c r="B136" s="52"/>
      <c r="C136" s="51"/>
    </row>
    <row r="137" spans="1:3" ht="15.5" x14ac:dyDescent="0.2">
      <c r="A137" s="49"/>
      <c r="B137" s="52"/>
      <c r="C137" s="51"/>
    </row>
    <row r="138" spans="1:3" ht="15.5" x14ac:dyDescent="0.2">
      <c r="A138" s="49"/>
      <c r="B138" s="52"/>
      <c r="C138" s="51"/>
    </row>
    <row r="139" spans="1:3" ht="15.5" x14ac:dyDescent="0.2">
      <c r="A139" s="49"/>
      <c r="B139" s="52"/>
      <c r="C139" s="51"/>
    </row>
    <row r="140" spans="1:3" ht="15.5" x14ac:dyDescent="0.2">
      <c r="A140" s="49"/>
      <c r="B140" s="52"/>
      <c r="C140" s="51"/>
    </row>
    <row r="141" spans="1:3" ht="15.5" x14ac:dyDescent="0.2">
      <c r="A141" s="49"/>
      <c r="B141" s="52"/>
      <c r="C141" s="51"/>
    </row>
    <row r="142" spans="1:3" ht="15.5" x14ac:dyDescent="0.2">
      <c r="A142" s="49"/>
      <c r="B142" s="52"/>
      <c r="C142" s="51"/>
    </row>
    <row r="143" spans="1:3" ht="15.5" x14ac:dyDescent="0.2">
      <c r="A143" s="49"/>
      <c r="B143" s="52"/>
      <c r="C143" s="51"/>
    </row>
    <row r="144" spans="1:3" ht="15.5" x14ac:dyDescent="0.2">
      <c r="A144" s="49"/>
      <c r="B144" s="52"/>
      <c r="C144" s="51"/>
    </row>
    <row r="145" spans="1:3" ht="15.5" x14ac:dyDescent="0.2">
      <c r="A145" s="49"/>
      <c r="B145" s="52"/>
      <c r="C145" s="51"/>
    </row>
    <row r="146" spans="1:3" ht="15.5" x14ac:dyDescent="0.2">
      <c r="A146" s="49"/>
      <c r="B146" s="52"/>
      <c r="C146" s="51"/>
    </row>
    <row r="147" spans="1:3" ht="15.5" x14ac:dyDescent="0.2">
      <c r="A147" s="49"/>
      <c r="B147" s="52"/>
      <c r="C147" s="51"/>
    </row>
    <row r="148" spans="1:3" ht="15.5" x14ac:dyDescent="0.2">
      <c r="A148" s="49"/>
      <c r="B148" s="52"/>
      <c r="C148" s="51"/>
    </row>
    <row r="149" spans="1:3" ht="15.5" x14ac:dyDescent="0.2">
      <c r="A149" s="49"/>
      <c r="B149" s="52"/>
      <c r="C149" s="51"/>
    </row>
    <row r="150" spans="1:3" ht="15.5" x14ac:dyDescent="0.2">
      <c r="A150" s="49"/>
      <c r="B150" s="52"/>
      <c r="C150" s="51"/>
    </row>
    <row r="151" spans="1:3" ht="15.5" x14ac:dyDescent="0.2">
      <c r="A151" s="49"/>
      <c r="B151" s="52"/>
      <c r="C151" s="51"/>
    </row>
    <row r="152" spans="1:3" ht="15.5" x14ac:dyDescent="0.2">
      <c r="A152" s="49"/>
      <c r="B152" s="52"/>
      <c r="C152" s="51"/>
    </row>
    <row r="153" spans="1:3" ht="15.5" x14ac:dyDescent="0.2">
      <c r="A153" s="49"/>
      <c r="B153" s="52"/>
      <c r="C153" s="51"/>
    </row>
    <row r="154" spans="1:3" ht="15.5" x14ac:dyDescent="0.2">
      <c r="A154" s="49"/>
      <c r="B154" s="52"/>
      <c r="C154" s="51"/>
    </row>
    <row r="155" spans="1:3" ht="15.5" x14ac:dyDescent="0.2">
      <c r="A155" s="49"/>
      <c r="B155" s="52"/>
      <c r="C155" s="51"/>
    </row>
    <row r="156" spans="1:3" ht="15.5" x14ac:dyDescent="0.2">
      <c r="A156" s="49"/>
      <c r="B156" s="52"/>
      <c r="C156" s="51"/>
    </row>
    <row r="157" spans="1:3" ht="15.5" x14ac:dyDescent="0.2">
      <c r="A157" s="49"/>
      <c r="B157" s="52"/>
      <c r="C157" s="51"/>
    </row>
    <row r="158" spans="1:3" ht="15.5" x14ac:dyDescent="0.2">
      <c r="A158" s="49"/>
      <c r="B158" s="52"/>
      <c r="C158" s="51"/>
    </row>
    <row r="159" spans="1:3" ht="15.5" x14ac:dyDescent="0.2">
      <c r="A159" s="49"/>
      <c r="B159" s="52"/>
      <c r="C159" s="51"/>
    </row>
    <row r="160" spans="1:3" ht="15.5" x14ac:dyDescent="0.2">
      <c r="A160" s="49"/>
      <c r="B160" s="52"/>
      <c r="C160" s="51"/>
    </row>
    <row r="161" spans="1:3" ht="15.5" x14ac:dyDescent="0.2">
      <c r="A161" s="49"/>
      <c r="B161" s="52"/>
      <c r="C161" s="51"/>
    </row>
    <row r="162" spans="1:3" ht="15.5" x14ac:dyDescent="0.2">
      <c r="A162" s="49"/>
      <c r="B162" s="52"/>
      <c r="C162" s="51"/>
    </row>
    <row r="163" spans="1:3" ht="15.5" x14ac:dyDescent="0.2">
      <c r="A163" s="49"/>
      <c r="B163" s="52"/>
      <c r="C163" s="51"/>
    </row>
    <row r="164" spans="1:3" ht="15.5" x14ac:dyDescent="0.2">
      <c r="A164" s="49"/>
      <c r="B164" s="52"/>
      <c r="C164" s="51"/>
    </row>
    <row r="165" spans="1:3" ht="15.5" x14ac:dyDescent="0.2">
      <c r="A165" s="49"/>
      <c r="B165" s="52"/>
      <c r="C165" s="51"/>
    </row>
    <row r="166" spans="1:3" ht="15.5" x14ac:dyDescent="0.2">
      <c r="A166" s="49"/>
      <c r="B166" s="52"/>
      <c r="C166" s="51"/>
    </row>
    <row r="167" spans="1:3" ht="15.5" x14ac:dyDescent="0.2">
      <c r="A167" s="49"/>
      <c r="B167" s="52"/>
      <c r="C167" s="51"/>
    </row>
    <row r="168" spans="1:3" ht="15.5" x14ac:dyDescent="0.2">
      <c r="A168" s="49"/>
      <c r="B168" s="52"/>
      <c r="C168" s="51"/>
    </row>
    <row r="169" spans="1:3" ht="15.5" x14ac:dyDescent="0.2">
      <c r="A169" s="49"/>
      <c r="B169" s="52"/>
      <c r="C169" s="51"/>
    </row>
    <row r="170" spans="1:3" ht="15.5" x14ac:dyDescent="0.2">
      <c r="A170" s="49"/>
      <c r="B170" s="52"/>
      <c r="C170" s="51"/>
    </row>
    <row r="171" spans="1:3" ht="15.5" x14ac:dyDescent="0.2">
      <c r="A171" s="49"/>
      <c r="B171" s="52"/>
      <c r="C171" s="51"/>
    </row>
    <row r="172" spans="1:3" ht="15.5" x14ac:dyDescent="0.2">
      <c r="A172" s="49"/>
      <c r="B172" s="52"/>
      <c r="C172" s="51"/>
    </row>
    <row r="173" spans="1:3" ht="15.5" x14ac:dyDescent="0.2">
      <c r="A173" s="49"/>
      <c r="B173" s="52"/>
      <c r="C173" s="51"/>
    </row>
    <row r="174" spans="1:3" ht="15.5" x14ac:dyDescent="0.2">
      <c r="A174" s="49"/>
      <c r="B174" s="52"/>
      <c r="C174" s="51"/>
    </row>
    <row r="175" spans="1:3" ht="15.5" x14ac:dyDescent="0.2">
      <c r="A175" s="49"/>
      <c r="B175" s="52"/>
      <c r="C175" s="51"/>
    </row>
    <row r="176" spans="1:3" ht="15.5" x14ac:dyDescent="0.2">
      <c r="A176" s="49"/>
      <c r="B176" s="52"/>
      <c r="C176" s="51"/>
    </row>
    <row r="177" spans="1:3" ht="15.5" x14ac:dyDescent="0.2">
      <c r="A177" s="49"/>
      <c r="B177" s="52"/>
      <c r="C177" s="51"/>
    </row>
    <row r="178" spans="1:3" ht="15.5" x14ac:dyDescent="0.2">
      <c r="A178" s="49"/>
      <c r="B178" s="52"/>
      <c r="C178" s="51"/>
    </row>
    <row r="179" spans="1:3" ht="15.5" x14ac:dyDescent="0.2">
      <c r="A179" s="49"/>
      <c r="B179" s="52"/>
      <c r="C179" s="51"/>
    </row>
    <row r="180" spans="1:3" ht="15.5" x14ac:dyDescent="0.2">
      <c r="A180" s="49"/>
      <c r="B180" s="52"/>
      <c r="C180" s="51"/>
    </row>
    <row r="181" spans="1:3" ht="15.5" x14ac:dyDescent="0.2">
      <c r="A181" s="49"/>
      <c r="B181" s="52"/>
      <c r="C181" s="51"/>
    </row>
    <row r="182" spans="1:3" ht="15.5" x14ac:dyDescent="0.2">
      <c r="A182" s="49"/>
      <c r="B182" s="52"/>
      <c r="C182" s="51"/>
    </row>
    <row r="183" spans="1:3" ht="15.5" x14ac:dyDescent="0.2">
      <c r="A183" s="49"/>
      <c r="B183" s="52"/>
      <c r="C183" s="51"/>
    </row>
    <row r="184" spans="1:3" ht="15.5" x14ac:dyDescent="0.2">
      <c r="A184" s="49"/>
      <c r="B184" s="52"/>
      <c r="C184" s="51"/>
    </row>
    <row r="185" spans="1:3" ht="15.5" x14ac:dyDescent="0.2">
      <c r="A185" s="49"/>
      <c r="B185" s="52"/>
      <c r="C185" s="51"/>
    </row>
    <row r="186" spans="1:3" ht="15.5" x14ac:dyDescent="0.2">
      <c r="A186" s="49"/>
      <c r="B186" s="52"/>
      <c r="C186" s="51"/>
    </row>
    <row r="187" spans="1:3" ht="15.5" x14ac:dyDescent="0.2">
      <c r="A187" s="49"/>
      <c r="B187" s="52"/>
      <c r="C187" s="51"/>
    </row>
    <row r="188" spans="1:3" ht="15.5" x14ac:dyDescent="0.2">
      <c r="A188" s="49"/>
      <c r="B188" s="52"/>
      <c r="C188" s="51"/>
    </row>
    <row r="189" spans="1:3" ht="15.5" x14ac:dyDescent="0.2">
      <c r="A189" s="49"/>
      <c r="B189" s="52"/>
      <c r="C189" s="51"/>
    </row>
    <row r="190" spans="1:3" ht="15.5" x14ac:dyDescent="0.2">
      <c r="A190" s="49"/>
      <c r="B190" s="52"/>
      <c r="C190" s="51"/>
    </row>
    <row r="191" spans="1:3" ht="15.5" x14ac:dyDescent="0.2">
      <c r="A191" s="49"/>
      <c r="B191" s="52"/>
      <c r="C191" s="51"/>
    </row>
    <row r="192" spans="1:3" ht="15.5" x14ac:dyDescent="0.2">
      <c r="A192" s="49"/>
      <c r="B192" s="52"/>
      <c r="C192" s="51"/>
    </row>
    <row r="193" spans="1:3" ht="15.5" x14ac:dyDescent="0.2">
      <c r="A193" s="49"/>
      <c r="B193" s="52"/>
      <c r="C193" s="51"/>
    </row>
    <row r="194" spans="1:3" ht="15.5" x14ac:dyDescent="0.2">
      <c r="A194" s="49"/>
      <c r="B194" s="52"/>
      <c r="C194" s="51"/>
    </row>
    <row r="195" spans="1:3" ht="15.5" x14ac:dyDescent="0.2">
      <c r="A195" s="49"/>
      <c r="B195" s="52"/>
      <c r="C195" s="51"/>
    </row>
    <row r="196" spans="1:3" ht="15.5" x14ac:dyDescent="0.2">
      <c r="A196" s="49"/>
      <c r="B196" s="52"/>
      <c r="C196" s="51"/>
    </row>
    <row r="197" spans="1:3" ht="15.5" x14ac:dyDescent="0.2">
      <c r="A197" s="49"/>
      <c r="B197" s="52"/>
      <c r="C197" s="51"/>
    </row>
    <row r="198" spans="1:3" ht="15.5" x14ac:dyDescent="0.2">
      <c r="A198" s="49"/>
      <c r="B198" s="52"/>
      <c r="C198" s="51"/>
    </row>
    <row r="199" spans="1:3" ht="15.5" x14ac:dyDescent="0.2">
      <c r="A199" s="49"/>
      <c r="B199" s="52"/>
      <c r="C199" s="51"/>
    </row>
    <row r="200" spans="1:3" ht="15.5" x14ac:dyDescent="0.2">
      <c r="A200" s="49"/>
      <c r="B200" s="52"/>
      <c r="C200" s="51"/>
    </row>
    <row r="201" spans="1:3" ht="15.5" x14ac:dyDescent="0.2">
      <c r="A201" s="49"/>
      <c r="B201" s="52"/>
      <c r="C201" s="51"/>
    </row>
    <row r="202" spans="1:3" ht="15.5" x14ac:dyDescent="0.2">
      <c r="A202" s="49"/>
      <c r="B202" s="52"/>
      <c r="C202" s="51"/>
    </row>
    <row r="203" spans="1:3" ht="15.5" x14ac:dyDescent="0.2">
      <c r="A203" s="49"/>
      <c r="B203" s="52"/>
      <c r="C203" s="51"/>
    </row>
    <row r="204" spans="1:3" ht="15.5" x14ac:dyDescent="0.2">
      <c r="A204" s="49"/>
      <c r="B204" s="52"/>
      <c r="C204" s="51"/>
    </row>
    <row r="205" spans="1:3" ht="15.5" x14ac:dyDescent="0.2">
      <c r="A205" s="49"/>
      <c r="B205" s="52"/>
      <c r="C205" s="51"/>
    </row>
    <row r="206" spans="1:3" ht="15.5" x14ac:dyDescent="0.2">
      <c r="A206" s="49"/>
      <c r="B206" s="52"/>
      <c r="C206" s="51"/>
    </row>
    <row r="207" spans="1:3" ht="15.5" x14ac:dyDescent="0.2">
      <c r="A207" s="49"/>
      <c r="B207" s="52"/>
      <c r="C207" s="51"/>
    </row>
    <row r="208" spans="1:3" ht="15.5" x14ac:dyDescent="0.2">
      <c r="A208" s="49"/>
      <c r="B208" s="52"/>
      <c r="C208" s="51"/>
    </row>
    <row r="209" spans="1:3" ht="15.5" x14ac:dyDescent="0.2">
      <c r="A209" s="49"/>
      <c r="B209" s="52"/>
      <c r="C209" s="51"/>
    </row>
    <row r="210" spans="1:3" ht="15.5" x14ac:dyDescent="0.2">
      <c r="A210" s="49"/>
      <c r="B210" s="52"/>
      <c r="C210" s="51"/>
    </row>
    <row r="211" spans="1:3" ht="15.5" x14ac:dyDescent="0.2">
      <c r="A211" s="49"/>
      <c r="B211" s="52"/>
      <c r="C211" s="51"/>
    </row>
    <row r="212" spans="1:3" ht="15.5" x14ac:dyDescent="0.2">
      <c r="A212" s="49"/>
      <c r="B212" s="52"/>
      <c r="C212" s="51"/>
    </row>
    <row r="213" spans="1:3" ht="15.5" x14ac:dyDescent="0.2">
      <c r="A213" s="49"/>
      <c r="B213" s="52"/>
      <c r="C213" s="51"/>
    </row>
    <row r="214" spans="1:3" ht="15.5" x14ac:dyDescent="0.2">
      <c r="A214" s="49"/>
      <c r="B214" s="52"/>
      <c r="C214" s="51"/>
    </row>
    <row r="215" spans="1:3" ht="15.5" x14ac:dyDescent="0.2">
      <c r="A215" s="49"/>
      <c r="B215" s="52"/>
      <c r="C215" s="51"/>
    </row>
    <row r="216" spans="1:3" ht="15.5" x14ac:dyDescent="0.2">
      <c r="A216" s="49"/>
      <c r="B216" s="52"/>
      <c r="C216" s="51"/>
    </row>
    <row r="217" spans="1:3" ht="15.5" x14ac:dyDescent="0.2">
      <c r="A217" s="49"/>
      <c r="B217" s="52"/>
      <c r="C217" s="51"/>
    </row>
    <row r="218" spans="1:3" ht="15.5" x14ac:dyDescent="0.2">
      <c r="A218" s="49"/>
      <c r="B218" s="52"/>
      <c r="C218" s="51"/>
    </row>
    <row r="219" spans="1:3" ht="15.5" x14ac:dyDescent="0.2">
      <c r="A219" s="49"/>
      <c r="B219" s="52"/>
      <c r="C219" s="51"/>
    </row>
    <row r="220" spans="1:3" ht="15.5" x14ac:dyDescent="0.2">
      <c r="A220" s="49"/>
      <c r="B220" s="52"/>
      <c r="C220" s="51"/>
    </row>
    <row r="221" spans="1:3" ht="15.5" x14ac:dyDescent="0.2">
      <c r="A221" s="49"/>
      <c r="B221" s="52"/>
      <c r="C221" s="51"/>
    </row>
    <row r="222" spans="1:3" ht="15.5" x14ac:dyDescent="0.2">
      <c r="A222" s="49"/>
      <c r="B222" s="52"/>
      <c r="C222" s="51"/>
    </row>
    <row r="223" spans="1:3" ht="15.5" x14ac:dyDescent="0.2">
      <c r="A223" s="49"/>
      <c r="B223" s="52"/>
      <c r="C223" s="51"/>
    </row>
    <row r="224" spans="1:3" ht="15.5" x14ac:dyDescent="0.2">
      <c r="A224" s="49"/>
      <c r="B224" s="52"/>
      <c r="C224" s="51"/>
    </row>
    <row r="225" spans="1:3" ht="15.5" x14ac:dyDescent="0.2">
      <c r="A225" s="49"/>
      <c r="B225" s="52"/>
      <c r="C225" s="51"/>
    </row>
    <row r="226" spans="1:3" ht="15.5" x14ac:dyDescent="0.2">
      <c r="A226" s="49"/>
      <c r="B226" s="52"/>
      <c r="C226" s="51"/>
    </row>
    <row r="227" spans="1:3" ht="15.5" x14ac:dyDescent="0.2">
      <c r="A227" s="49"/>
      <c r="B227" s="52"/>
      <c r="C227" s="51"/>
    </row>
    <row r="228" spans="1:3" ht="15.5" x14ac:dyDescent="0.2">
      <c r="A228" s="49"/>
      <c r="B228" s="52"/>
      <c r="C228" s="51"/>
    </row>
    <row r="229" spans="1:3" ht="15.5" x14ac:dyDescent="0.2">
      <c r="A229" s="49"/>
      <c r="B229" s="52"/>
      <c r="C229" s="51"/>
    </row>
    <row r="230" spans="1:3" ht="15.5" x14ac:dyDescent="0.2">
      <c r="A230" s="49"/>
      <c r="B230" s="52"/>
      <c r="C230" s="51"/>
    </row>
    <row r="231" spans="1:3" ht="15.5" x14ac:dyDescent="0.2">
      <c r="A231" s="49"/>
      <c r="B231" s="52"/>
      <c r="C231" s="51"/>
    </row>
    <row r="232" spans="1:3" ht="15.5" x14ac:dyDescent="0.2">
      <c r="A232" s="49"/>
      <c r="B232" s="52"/>
      <c r="C232" s="51"/>
    </row>
    <row r="233" spans="1:3" ht="15.5" x14ac:dyDescent="0.2">
      <c r="A233" s="49"/>
      <c r="B233" s="52"/>
      <c r="C233" s="51"/>
    </row>
    <row r="234" spans="1:3" ht="15.5" x14ac:dyDescent="0.2">
      <c r="A234" s="49"/>
      <c r="B234" s="52"/>
      <c r="C234" s="51"/>
    </row>
    <row r="235" spans="1:3" ht="15.5" x14ac:dyDescent="0.2">
      <c r="A235" s="49"/>
      <c r="B235" s="52"/>
      <c r="C235" s="51"/>
    </row>
    <row r="236" spans="1:3" ht="15.5" x14ac:dyDescent="0.2">
      <c r="A236" s="49"/>
      <c r="B236" s="52"/>
      <c r="C236" s="51"/>
    </row>
    <row r="237" spans="1:3" ht="15.5" x14ac:dyDescent="0.2">
      <c r="A237" s="49"/>
      <c r="B237" s="52"/>
      <c r="C237" s="51"/>
    </row>
    <row r="238" spans="1:3" ht="15.5" x14ac:dyDescent="0.2">
      <c r="A238" s="49"/>
      <c r="B238" s="52"/>
      <c r="C238" s="51"/>
    </row>
    <row r="239" spans="1:3" ht="15.5" x14ac:dyDescent="0.2">
      <c r="A239" s="49"/>
      <c r="B239" s="52"/>
      <c r="C239" s="51"/>
    </row>
    <row r="240" spans="1:3" ht="15.5" x14ac:dyDescent="0.2">
      <c r="A240" s="49"/>
      <c r="B240" s="52"/>
      <c r="C240" s="51"/>
    </row>
    <row r="241" spans="1:3" ht="15.5" x14ac:dyDescent="0.2">
      <c r="A241" s="49"/>
      <c r="B241" s="52"/>
      <c r="C241" s="51"/>
    </row>
    <row r="242" spans="1:3" ht="15.5" x14ac:dyDescent="0.2">
      <c r="A242" s="49"/>
      <c r="B242" s="52"/>
      <c r="C242" s="51"/>
    </row>
    <row r="243" spans="1:3" ht="15.5" x14ac:dyDescent="0.2">
      <c r="A243" s="49"/>
      <c r="B243" s="52"/>
      <c r="C243" s="51"/>
    </row>
    <row r="244" spans="1:3" ht="15.5" x14ac:dyDescent="0.2">
      <c r="A244" s="49"/>
      <c r="B244" s="52"/>
      <c r="C244" s="51"/>
    </row>
    <row r="245" spans="1:3" ht="15.5" x14ac:dyDescent="0.2">
      <c r="A245" s="49"/>
      <c r="B245" s="52"/>
      <c r="C245" s="51"/>
    </row>
    <row r="246" spans="1:3" ht="15.5" x14ac:dyDescent="0.2">
      <c r="A246" s="49"/>
      <c r="B246" s="52"/>
      <c r="C246" s="51"/>
    </row>
    <row r="247" spans="1:3" ht="15.5" x14ac:dyDescent="0.2">
      <c r="A247" s="49"/>
      <c r="B247" s="52"/>
      <c r="C247" s="51"/>
    </row>
    <row r="248" spans="1:3" ht="15.5" x14ac:dyDescent="0.2">
      <c r="A248" s="49"/>
      <c r="B248" s="52"/>
      <c r="C248" s="51"/>
    </row>
    <row r="249" spans="1:3" ht="15.5" x14ac:dyDescent="0.2">
      <c r="A249" s="49"/>
      <c r="B249" s="52"/>
      <c r="C249" s="51"/>
    </row>
    <row r="250" spans="1:3" ht="15.5" x14ac:dyDescent="0.2">
      <c r="A250" s="49"/>
      <c r="B250" s="52"/>
      <c r="C250" s="51"/>
    </row>
    <row r="251" spans="1:3" ht="15.5" x14ac:dyDescent="0.2">
      <c r="A251" s="49"/>
      <c r="B251" s="52"/>
      <c r="C251" s="51"/>
    </row>
    <row r="252" spans="1:3" ht="15.5" x14ac:dyDescent="0.2">
      <c r="A252" s="49"/>
      <c r="B252" s="52"/>
      <c r="C252" s="51"/>
    </row>
    <row r="253" spans="1:3" ht="15.5" x14ac:dyDescent="0.2">
      <c r="A253" s="49"/>
      <c r="B253" s="52"/>
      <c r="C253" s="51"/>
    </row>
    <row r="254" spans="1:3" ht="15.5" x14ac:dyDescent="0.2">
      <c r="A254" s="49"/>
      <c r="B254" s="52"/>
      <c r="C254" s="51"/>
    </row>
    <row r="255" spans="1:3" ht="15.5" x14ac:dyDescent="0.2">
      <c r="A255" s="49"/>
      <c r="B255" s="52"/>
      <c r="C255" s="51"/>
    </row>
    <row r="256" spans="1:3" ht="15.5" x14ac:dyDescent="0.2">
      <c r="A256" s="49"/>
      <c r="B256" s="52"/>
      <c r="C256" s="51"/>
    </row>
    <row r="257" spans="1:3" ht="15.5" x14ac:dyDescent="0.2">
      <c r="A257" s="49"/>
      <c r="B257" s="52"/>
      <c r="C257" s="51"/>
    </row>
    <row r="258" spans="1:3" ht="15.5" x14ac:dyDescent="0.2">
      <c r="A258" s="49"/>
      <c r="B258" s="52"/>
      <c r="C258" s="51"/>
    </row>
    <row r="259" spans="1:3" ht="15.5" x14ac:dyDescent="0.2">
      <c r="A259" s="49"/>
      <c r="B259" s="52"/>
      <c r="C259" s="51"/>
    </row>
    <row r="260" spans="1:3" ht="15.5" x14ac:dyDescent="0.2">
      <c r="A260" s="49"/>
      <c r="B260" s="52"/>
      <c r="C260" s="51"/>
    </row>
    <row r="261" spans="1:3" ht="15.5" x14ac:dyDescent="0.2">
      <c r="A261" s="49"/>
      <c r="B261" s="52"/>
      <c r="C261" s="51"/>
    </row>
    <row r="262" spans="1:3" ht="15.5" x14ac:dyDescent="0.2">
      <c r="A262" s="49"/>
      <c r="B262" s="52"/>
      <c r="C262" s="51"/>
    </row>
    <row r="263" spans="1:3" ht="15.5" x14ac:dyDescent="0.2">
      <c r="A263" s="49"/>
      <c r="B263" s="52"/>
      <c r="C263" s="51"/>
    </row>
    <row r="264" spans="1:3" ht="15.5" x14ac:dyDescent="0.2">
      <c r="A264" s="49"/>
      <c r="B264" s="52"/>
      <c r="C264" s="51"/>
    </row>
    <row r="265" spans="1:3" ht="15.5" x14ac:dyDescent="0.2">
      <c r="A265" s="49"/>
      <c r="B265" s="52"/>
      <c r="C265" s="51"/>
    </row>
    <row r="266" spans="1:3" ht="15.5" x14ac:dyDescent="0.2">
      <c r="A266" s="49"/>
      <c r="B266" s="52"/>
      <c r="C266" s="51"/>
    </row>
    <row r="267" spans="1:3" ht="15.5" x14ac:dyDescent="0.2">
      <c r="A267" s="49"/>
      <c r="B267" s="52"/>
      <c r="C267" s="51"/>
    </row>
    <row r="268" spans="1:3" ht="15.5" x14ac:dyDescent="0.2">
      <c r="A268" s="49"/>
      <c r="B268" s="52"/>
      <c r="C268" s="51"/>
    </row>
    <row r="269" spans="1:3" ht="15.5" x14ac:dyDescent="0.2">
      <c r="A269" s="49"/>
      <c r="B269" s="52"/>
      <c r="C269" s="51"/>
    </row>
    <row r="270" spans="1:3" ht="15.5" x14ac:dyDescent="0.2">
      <c r="A270" s="49"/>
      <c r="B270" s="52"/>
      <c r="C270" s="51"/>
    </row>
    <row r="271" spans="1:3" ht="15.5" x14ac:dyDescent="0.2">
      <c r="A271" s="49"/>
      <c r="B271" s="52"/>
      <c r="C271" s="51"/>
    </row>
    <row r="272" spans="1:3" ht="15.5" x14ac:dyDescent="0.2">
      <c r="A272" s="49"/>
      <c r="B272" s="52"/>
      <c r="C272" s="51"/>
    </row>
    <row r="273" spans="1:3" ht="15.5" x14ac:dyDescent="0.2">
      <c r="A273" s="49"/>
      <c r="B273" s="52"/>
      <c r="C273" s="51"/>
    </row>
    <row r="274" spans="1:3" ht="15.5" x14ac:dyDescent="0.2">
      <c r="A274" s="49"/>
      <c r="B274" s="52"/>
      <c r="C274" s="51"/>
    </row>
    <row r="275" spans="1:3" ht="15.5" x14ac:dyDescent="0.2">
      <c r="A275" s="49"/>
      <c r="B275" s="52"/>
      <c r="C275" s="51"/>
    </row>
    <row r="276" spans="1:3" ht="15.5" x14ac:dyDescent="0.2">
      <c r="A276" s="49"/>
      <c r="B276" s="52"/>
      <c r="C276" s="51"/>
    </row>
    <row r="277" spans="1:3" ht="15.5" x14ac:dyDescent="0.2">
      <c r="A277" s="49"/>
      <c r="B277" s="52"/>
      <c r="C277" s="51"/>
    </row>
    <row r="278" spans="1:3" ht="15.5" x14ac:dyDescent="0.2">
      <c r="A278" s="49"/>
      <c r="B278" s="52"/>
      <c r="C278" s="51"/>
    </row>
    <row r="279" spans="1:3" ht="15.5" x14ac:dyDescent="0.2">
      <c r="A279" s="49"/>
      <c r="B279" s="52"/>
      <c r="C279" s="51"/>
    </row>
    <row r="280" spans="1:3" ht="15.5" x14ac:dyDescent="0.2">
      <c r="A280" s="49"/>
      <c r="B280" s="52"/>
      <c r="C280" s="51"/>
    </row>
    <row r="281" spans="1:3" ht="15.5" x14ac:dyDescent="0.2">
      <c r="A281" s="49"/>
      <c r="B281" s="52"/>
      <c r="C281" s="51"/>
    </row>
    <row r="282" spans="1:3" ht="15.5" x14ac:dyDescent="0.2">
      <c r="A282" s="49"/>
      <c r="B282" s="52"/>
      <c r="C282" s="51"/>
    </row>
    <row r="283" spans="1:3" ht="15.5" x14ac:dyDescent="0.2">
      <c r="A283" s="49"/>
      <c r="B283" s="52"/>
      <c r="C283" s="51"/>
    </row>
    <row r="284" spans="1:3" ht="15.5" x14ac:dyDescent="0.2">
      <c r="A284" s="49"/>
      <c r="B284" s="52"/>
      <c r="C284" s="51"/>
    </row>
    <row r="285" spans="1:3" ht="15.5" x14ac:dyDescent="0.2">
      <c r="A285" s="49"/>
      <c r="B285" s="52"/>
      <c r="C285" s="51"/>
    </row>
    <row r="286" spans="1:3" ht="15.5" x14ac:dyDescent="0.2">
      <c r="A286" s="49"/>
      <c r="B286" s="52"/>
      <c r="C286" s="51"/>
    </row>
    <row r="287" spans="1:3" ht="15.5" x14ac:dyDescent="0.2">
      <c r="A287" s="49"/>
      <c r="B287" s="52"/>
      <c r="C287" s="51"/>
    </row>
    <row r="288" spans="1:3" ht="15.5" x14ac:dyDescent="0.2">
      <c r="A288" s="49"/>
      <c r="B288" s="52"/>
      <c r="C288" s="51"/>
    </row>
    <row r="289" spans="1:3" ht="15.5" x14ac:dyDescent="0.2">
      <c r="A289" s="49"/>
      <c r="B289" s="52"/>
      <c r="C289" s="51"/>
    </row>
    <row r="290" spans="1:3" ht="15.5" x14ac:dyDescent="0.2">
      <c r="A290" s="49"/>
      <c r="B290" s="52"/>
      <c r="C290" s="51"/>
    </row>
    <row r="291" spans="1:3" ht="15.5" x14ac:dyDescent="0.2">
      <c r="A291" s="49"/>
      <c r="B291" s="52"/>
      <c r="C291" s="51"/>
    </row>
    <row r="292" spans="1:3" ht="15.5" x14ac:dyDescent="0.2">
      <c r="A292" s="49"/>
      <c r="B292" s="52"/>
      <c r="C292" s="51"/>
    </row>
    <row r="293" spans="1:3" ht="15.5" x14ac:dyDescent="0.2">
      <c r="A293" s="49"/>
      <c r="B293" s="52"/>
      <c r="C293" s="51"/>
    </row>
    <row r="294" spans="1:3" ht="15.5" x14ac:dyDescent="0.2">
      <c r="A294" s="49"/>
      <c r="B294" s="52"/>
      <c r="C294" s="51"/>
    </row>
    <row r="295" spans="1:3" ht="15.5" x14ac:dyDescent="0.2">
      <c r="A295" s="49"/>
      <c r="B295" s="52"/>
      <c r="C295" s="51"/>
    </row>
    <row r="296" spans="1:3" ht="15.5" x14ac:dyDescent="0.2">
      <c r="A296" s="49"/>
      <c r="B296" s="52"/>
      <c r="C296" s="51"/>
    </row>
    <row r="297" spans="1:3" ht="15.5" x14ac:dyDescent="0.2">
      <c r="A297" s="49"/>
      <c r="B297" s="52"/>
      <c r="C297" s="51"/>
    </row>
    <row r="298" spans="1:3" ht="15.5" x14ac:dyDescent="0.2">
      <c r="A298" s="49"/>
      <c r="B298" s="52"/>
      <c r="C298" s="51"/>
    </row>
    <row r="299" spans="1:3" ht="15.5" x14ac:dyDescent="0.2">
      <c r="A299" s="49"/>
      <c r="B299" s="52"/>
      <c r="C299" s="51"/>
    </row>
    <row r="300" spans="1:3" ht="15.5" x14ac:dyDescent="0.2">
      <c r="A300" s="49"/>
      <c r="B300" s="52"/>
      <c r="C300" s="51"/>
    </row>
    <row r="301" spans="1:3" ht="15.5" x14ac:dyDescent="0.2">
      <c r="A301" s="49"/>
      <c r="B301" s="52"/>
      <c r="C301" s="51"/>
    </row>
    <row r="302" spans="1:3" ht="15.5" x14ac:dyDescent="0.2">
      <c r="A302" s="49"/>
      <c r="B302" s="52"/>
      <c r="C302" s="51"/>
    </row>
    <row r="303" spans="1:3" ht="15.5" x14ac:dyDescent="0.2">
      <c r="A303" s="49"/>
      <c r="B303" s="52"/>
      <c r="C303" s="51"/>
    </row>
    <row r="304" spans="1:3" ht="15.5" x14ac:dyDescent="0.2">
      <c r="A304" s="49"/>
      <c r="B304" s="52"/>
      <c r="C304" s="51"/>
    </row>
    <row r="305" spans="1:3" ht="15.5" x14ac:dyDescent="0.2">
      <c r="A305" s="49"/>
      <c r="B305" s="52"/>
      <c r="C305" s="51"/>
    </row>
    <row r="306" spans="1:3" ht="15.5" x14ac:dyDescent="0.2">
      <c r="A306" s="49"/>
      <c r="B306" s="52"/>
      <c r="C306" s="51"/>
    </row>
    <row r="307" spans="1:3" ht="15.5" x14ac:dyDescent="0.2">
      <c r="A307" s="49"/>
      <c r="B307" s="52"/>
      <c r="C307" s="51"/>
    </row>
    <row r="308" spans="1:3" ht="15.5" x14ac:dyDescent="0.2">
      <c r="A308" s="49"/>
      <c r="B308" s="52"/>
      <c r="C308" s="51"/>
    </row>
    <row r="309" spans="1:3" ht="15.5" x14ac:dyDescent="0.2">
      <c r="A309" s="49"/>
      <c r="B309" s="52"/>
      <c r="C309" s="51"/>
    </row>
    <row r="310" spans="1:3" ht="15.5" x14ac:dyDescent="0.2">
      <c r="A310" s="49"/>
      <c r="B310" s="52"/>
      <c r="C310" s="51"/>
    </row>
    <row r="311" spans="1:3" ht="15.5" x14ac:dyDescent="0.2">
      <c r="A311" s="49"/>
      <c r="B311" s="52"/>
      <c r="C311" s="51"/>
    </row>
    <row r="312" spans="1:3" ht="15.5" x14ac:dyDescent="0.2">
      <c r="A312" s="49"/>
      <c r="B312" s="52"/>
      <c r="C312" s="51"/>
    </row>
    <row r="313" spans="1:3" ht="15.5" x14ac:dyDescent="0.2">
      <c r="A313" s="49"/>
      <c r="B313" s="52"/>
      <c r="C313" s="51"/>
    </row>
    <row r="314" spans="1:3" ht="15.5" x14ac:dyDescent="0.2">
      <c r="A314" s="49"/>
      <c r="B314" s="52"/>
      <c r="C314" s="51"/>
    </row>
    <row r="315" spans="1:3" ht="15.5" x14ac:dyDescent="0.2">
      <c r="A315" s="49"/>
      <c r="B315" s="52"/>
      <c r="C315" s="51"/>
    </row>
    <row r="316" spans="1:3" ht="15.5" x14ac:dyDescent="0.2">
      <c r="A316" s="49"/>
      <c r="B316" s="52"/>
      <c r="C316" s="51"/>
    </row>
    <row r="317" spans="1:3" ht="15.5" x14ac:dyDescent="0.2">
      <c r="A317" s="49"/>
      <c r="B317" s="52"/>
      <c r="C317" s="51"/>
    </row>
    <row r="318" spans="1:3" ht="15.5" x14ac:dyDescent="0.2">
      <c r="A318" s="49"/>
      <c r="B318" s="52"/>
      <c r="C318" s="51"/>
    </row>
    <row r="319" spans="1:3" ht="15.5" x14ac:dyDescent="0.2">
      <c r="A319" s="49"/>
      <c r="B319" s="52"/>
      <c r="C319" s="51"/>
    </row>
    <row r="320" spans="1:3" ht="15.5" x14ac:dyDescent="0.2">
      <c r="A320" s="49"/>
      <c r="B320" s="52"/>
      <c r="C320" s="51"/>
    </row>
    <row r="321" spans="1:3" ht="15.5" x14ac:dyDescent="0.2">
      <c r="A321" s="49"/>
      <c r="B321" s="52"/>
      <c r="C321" s="51"/>
    </row>
    <row r="322" spans="1:3" ht="15.5" x14ac:dyDescent="0.2">
      <c r="A322" s="49"/>
      <c r="B322" s="52"/>
      <c r="C322" s="51"/>
    </row>
    <row r="323" spans="1:3" ht="15.5" x14ac:dyDescent="0.2">
      <c r="A323" s="49"/>
      <c r="B323" s="52"/>
      <c r="C323" s="51"/>
    </row>
    <row r="324" spans="1:3" ht="15.5" x14ac:dyDescent="0.2">
      <c r="A324" s="49"/>
      <c r="B324" s="52"/>
      <c r="C324" s="51"/>
    </row>
    <row r="325" spans="1:3" ht="15.5" x14ac:dyDescent="0.2">
      <c r="A325" s="49"/>
      <c r="B325" s="52"/>
      <c r="C325" s="51"/>
    </row>
    <row r="326" spans="1:3" ht="15.5" x14ac:dyDescent="0.2">
      <c r="A326" s="49"/>
      <c r="B326" s="52"/>
      <c r="C326" s="51"/>
    </row>
    <row r="327" spans="1:3" ht="15.5" x14ac:dyDescent="0.2">
      <c r="A327" s="49"/>
      <c r="B327" s="52"/>
      <c r="C327" s="51"/>
    </row>
    <row r="328" spans="1:3" ht="15.5" x14ac:dyDescent="0.2">
      <c r="A328" s="49"/>
      <c r="B328" s="52"/>
      <c r="C328" s="51"/>
    </row>
    <row r="329" spans="1:3" ht="15.5" x14ac:dyDescent="0.2">
      <c r="A329" s="49"/>
      <c r="B329" s="52"/>
      <c r="C329" s="51"/>
    </row>
    <row r="330" spans="1:3" ht="15.5" x14ac:dyDescent="0.2">
      <c r="A330" s="49"/>
      <c r="B330" s="52"/>
      <c r="C330" s="51"/>
    </row>
    <row r="331" spans="1:3" ht="15.5" x14ac:dyDescent="0.2">
      <c r="A331" s="49"/>
      <c r="B331" s="52"/>
      <c r="C331" s="51"/>
    </row>
    <row r="332" spans="1:3" ht="15.5" x14ac:dyDescent="0.2">
      <c r="A332" s="49"/>
      <c r="B332" s="52"/>
      <c r="C332" s="51"/>
    </row>
    <row r="333" spans="1:3" ht="15.5" x14ac:dyDescent="0.2">
      <c r="A333" s="49"/>
      <c r="B333" s="52"/>
      <c r="C333" s="51"/>
    </row>
    <row r="334" spans="1:3" ht="15.5" x14ac:dyDescent="0.2">
      <c r="A334" s="49"/>
      <c r="B334" s="52"/>
      <c r="C334" s="51"/>
    </row>
    <row r="335" spans="1:3" ht="15.5" x14ac:dyDescent="0.2">
      <c r="A335" s="49"/>
      <c r="B335" s="52"/>
      <c r="C335" s="51"/>
    </row>
    <row r="336" spans="1:3" ht="15.5" x14ac:dyDescent="0.2">
      <c r="A336" s="49"/>
      <c r="B336" s="52"/>
      <c r="C336" s="51"/>
    </row>
    <row r="337" spans="1:3" ht="15.5" x14ac:dyDescent="0.2">
      <c r="A337" s="49"/>
      <c r="B337" s="52"/>
      <c r="C337" s="51"/>
    </row>
    <row r="338" spans="1:3" ht="15.5" x14ac:dyDescent="0.2">
      <c r="A338" s="49"/>
      <c r="B338" s="52"/>
      <c r="C338" s="51"/>
    </row>
    <row r="339" spans="1:3" ht="15.5" x14ac:dyDescent="0.2">
      <c r="A339" s="49"/>
      <c r="B339" s="52"/>
      <c r="C339" s="51"/>
    </row>
    <row r="340" spans="1:3" ht="15.5" x14ac:dyDescent="0.2">
      <c r="A340" s="49"/>
      <c r="B340" s="52"/>
      <c r="C340" s="51"/>
    </row>
    <row r="341" spans="1:3" ht="15.5" x14ac:dyDescent="0.2">
      <c r="A341" s="49"/>
      <c r="B341" s="52"/>
      <c r="C341" s="51"/>
    </row>
    <row r="342" spans="1:3" ht="15.5" x14ac:dyDescent="0.2">
      <c r="A342" s="49"/>
      <c r="B342" s="52"/>
      <c r="C342" s="51"/>
    </row>
    <row r="343" spans="1:3" ht="15.5" x14ac:dyDescent="0.2">
      <c r="A343" s="49"/>
      <c r="B343" s="52"/>
      <c r="C343" s="51"/>
    </row>
    <row r="344" spans="1:3" ht="15.5" x14ac:dyDescent="0.2">
      <c r="A344" s="49"/>
      <c r="B344" s="52"/>
      <c r="C344" s="51"/>
    </row>
    <row r="345" spans="1:3" ht="15.5" x14ac:dyDescent="0.2">
      <c r="A345" s="49"/>
      <c r="B345" s="52"/>
      <c r="C345" s="51"/>
    </row>
    <row r="346" spans="1:3" ht="15.5" x14ac:dyDescent="0.2">
      <c r="A346" s="49"/>
      <c r="B346" s="52"/>
      <c r="C346" s="51"/>
    </row>
    <row r="347" spans="1:3" ht="15.5" x14ac:dyDescent="0.2">
      <c r="A347" s="49"/>
      <c r="B347" s="52"/>
      <c r="C347" s="51"/>
    </row>
    <row r="348" spans="1:3" ht="15.5" x14ac:dyDescent="0.2">
      <c r="A348" s="49"/>
      <c r="B348" s="52"/>
      <c r="C348" s="51"/>
    </row>
    <row r="349" spans="1:3" ht="15.5" x14ac:dyDescent="0.2">
      <c r="A349" s="49"/>
      <c r="B349" s="52"/>
      <c r="C349" s="51"/>
    </row>
    <row r="350" spans="1:3" ht="15.5" x14ac:dyDescent="0.2">
      <c r="A350" s="49"/>
      <c r="B350" s="52"/>
      <c r="C350" s="51"/>
    </row>
    <row r="351" spans="1:3" ht="15.5" x14ac:dyDescent="0.2">
      <c r="A351" s="49"/>
      <c r="B351" s="52"/>
      <c r="C351" s="51"/>
    </row>
    <row r="352" spans="1:3" ht="15.5" x14ac:dyDescent="0.2">
      <c r="A352" s="49"/>
      <c r="B352" s="52"/>
      <c r="C352" s="51"/>
    </row>
    <row r="353" spans="1:3" ht="15.5" x14ac:dyDescent="0.2">
      <c r="A353" s="49"/>
      <c r="B353" s="52"/>
      <c r="C353" s="51"/>
    </row>
    <row r="354" spans="1:3" ht="15.5" x14ac:dyDescent="0.2">
      <c r="A354" s="49"/>
      <c r="B354" s="52"/>
      <c r="C354" s="51"/>
    </row>
    <row r="355" spans="1:3" ht="15.5" x14ac:dyDescent="0.2">
      <c r="A355" s="49"/>
      <c r="B355" s="52"/>
      <c r="C355" s="51"/>
    </row>
    <row r="356" spans="1:3" ht="15.5" x14ac:dyDescent="0.2">
      <c r="A356" s="49"/>
      <c r="B356" s="52"/>
      <c r="C356" s="51"/>
    </row>
    <row r="357" spans="1:3" ht="15.5" x14ac:dyDescent="0.2">
      <c r="A357" s="49"/>
      <c r="B357" s="52"/>
      <c r="C357" s="51"/>
    </row>
    <row r="358" spans="1:3" ht="15.5" x14ac:dyDescent="0.2">
      <c r="A358" s="49"/>
      <c r="B358" s="52"/>
      <c r="C358" s="51"/>
    </row>
    <row r="359" spans="1:3" ht="15.5" x14ac:dyDescent="0.2">
      <c r="A359" s="49"/>
      <c r="B359" s="52"/>
      <c r="C359" s="51"/>
    </row>
    <row r="360" spans="1:3" ht="15.5" x14ac:dyDescent="0.2">
      <c r="A360" s="49"/>
      <c r="B360" s="52"/>
      <c r="C360" s="51"/>
    </row>
    <row r="361" spans="1:3" ht="15.5" x14ac:dyDescent="0.2">
      <c r="A361" s="49"/>
      <c r="B361" s="52"/>
      <c r="C361" s="51"/>
    </row>
    <row r="362" spans="1:3" ht="15.5" x14ac:dyDescent="0.2">
      <c r="A362" s="49"/>
      <c r="B362" s="52"/>
      <c r="C362" s="51"/>
    </row>
    <row r="363" spans="1:3" ht="15.5" x14ac:dyDescent="0.2">
      <c r="A363" s="49"/>
      <c r="B363" s="52"/>
      <c r="C363" s="51"/>
    </row>
    <row r="364" spans="1:3" ht="15.5" x14ac:dyDescent="0.2">
      <c r="A364" s="49"/>
      <c r="B364" s="52"/>
      <c r="C364" s="51"/>
    </row>
    <row r="365" spans="1:3" ht="15.5" x14ac:dyDescent="0.2">
      <c r="A365" s="49"/>
      <c r="B365" s="52"/>
      <c r="C365" s="51"/>
    </row>
    <row r="366" spans="1:3" ht="15.5" x14ac:dyDescent="0.2">
      <c r="A366" s="49"/>
      <c r="B366" s="52"/>
      <c r="C366" s="51"/>
    </row>
    <row r="367" spans="1:3" ht="15.5" x14ac:dyDescent="0.2">
      <c r="A367" s="49"/>
      <c r="B367" s="52"/>
      <c r="C367" s="51"/>
    </row>
    <row r="368" spans="1:3" ht="15.5" x14ac:dyDescent="0.2">
      <c r="A368" s="49"/>
      <c r="B368" s="52"/>
      <c r="C368" s="51"/>
    </row>
    <row r="369" spans="1:3" ht="15.5" x14ac:dyDescent="0.2">
      <c r="A369" s="49"/>
      <c r="B369" s="52"/>
      <c r="C369" s="51"/>
    </row>
    <row r="370" spans="1:3" ht="15.5" x14ac:dyDescent="0.2">
      <c r="A370" s="49"/>
      <c r="B370" s="52"/>
      <c r="C370" s="51"/>
    </row>
    <row r="371" spans="1:3" ht="15.5" x14ac:dyDescent="0.2">
      <c r="A371" s="49"/>
      <c r="B371" s="52"/>
      <c r="C371" s="51"/>
    </row>
    <row r="372" spans="1:3" ht="15.5" x14ac:dyDescent="0.2">
      <c r="A372" s="49"/>
      <c r="B372" s="52"/>
      <c r="C372" s="51"/>
    </row>
    <row r="373" spans="1:3" ht="15.5" x14ac:dyDescent="0.2">
      <c r="A373" s="49"/>
      <c r="B373" s="52"/>
      <c r="C373" s="51"/>
    </row>
    <row r="374" spans="1:3" ht="15.5" x14ac:dyDescent="0.2">
      <c r="A374" s="49"/>
      <c r="B374" s="52"/>
      <c r="C374" s="51"/>
    </row>
    <row r="375" spans="1:3" ht="15.5" x14ac:dyDescent="0.2">
      <c r="A375" s="49"/>
      <c r="B375" s="52"/>
      <c r="C375" s="51"/>
    </row>
    <row r="376" spans="1:3" ht="15.5" x14ac:dyDescent="0.2">
      <c r="A376" s="49"/>
      <c r="B376" s="52"/>
      <c r="C376" s="51"/>
    </row>
    <row r="377" spans="1:3" ht="15.5" x14ac:dyDescent="0.2">
      <c r="A377" s="49"/>
      <c r="B377" s="52"/>
      <c r="C377" s="51"/>
    </row>
    <row r="378" spans="1:3" ht="15.5" x14ac:dyDescent="0.2">
      <c r="A378" s="49"/>
      <c r="B378" s="52"/>
      <c r="C378" s="51"/>
    </row>
    <row r="379" spans="1:3" ht="15.5" x14ac:dyDescent="0.2">
      <c r="A379" s="49"/>
      <c r="B379" s="52"/>
      <c r="C379" s="51"/>
    </row>
    <row r="380" spans="1:3" ht="15.5" x14ac:dyDescent="0.2">
      <c r="A380" s="49"/>
      <c r="B380" s="52"/>
      <c r="C380" s="51"/>
    </row>
    <row r="381" spans="1:3" ht="15.5" x14ac:dyDescent="0.2">
      <c r="A381" s="49"/>
      <c r="B381" s="52"/>
      <c r="C381" s="51"/>
    </row>
    <row r="382" spans="1:3" ht="15.5" x14ac:dyDescent="0.2">
      <c r="A382" s="49"/>
      <c r="B382" s="52"/>
      <c r="C382" s="51"/>
    </row>
    <row r="383" spans="1:3" ht="15.5" x14ac:dyDescent="0.2">
      <c r="A383" s="49"/>
      <c r="B383" s="52"/>
      <c r="C383" s="51"/>
    </row>
    <row r="384" spans="1:3" ht="15.5" x14ac:dyDescent="0.2">
      <c r="A384" s="49"/>
      <c r="B384" s="52"/>
      <c r="C384" s="51"/>
    </row>
    <row r="385" spans="1:3" ht="15.5" x14ac:dyDescent="0.2">
      <c r="A385" s="49"/>
      <c r="B385" s="52"/>
      <c r="C385" s="51"/>
    </row>
    <row r="386" spans="1:3" ht="15.5" x14ac:dyDescent="0.2">
      <c r="A386" s="49"/>
      <c r="B386" s="52"/>
      <c r="C386" s="51"/>
    </row>
    <row r="387" spans="1:3" ht="15.5" x14ac:dyDescent="0.2">
      <c r="A387" s="49"/>
      <c r="B387" s="52"/>
      <c r="C387" s="51"/>
    </row>
    <row r="388" spans="1:3" ht="15.5" x14ac:dyDescent="0.2">
      <c r="A388" s="49"/>
      <c r="B388" s="52"/>
      <c r="C388" s="51"/>
    </row>
    <row r="389" spans="1:3" ht="15.5" x14ac:dyDescent="0.2">
      <c r="A389" s="49"/>
      <c r="B389" s="52"/>
      <c r="C389" s="51"/>
    </row>
    <row r="390" spans="1:3" ht="15.5" x14ac:dyDescent="0.2">
      <c r="A390" s="49"/>
      <c r="B390" s="52"/>
      <c r="C390" s="51"/>
    </row>
    <row r="391" spans="1:3" ht="15.5" x14ac:dyDescent="0.2">
      <c r="A391" s="49"/>
      <c r="B391" s="52"/>
      <c r="C391" s="51"/>
    </row>
    <row r="392" spans="1:3" ht="15.5" x14ac:dyDescent="0.2">
      <c r="A392" s="49"/>
      <c r="B392" s="52"/>
      <c r="C392" s="51"/>
    </row>
    <row r="393" spans="1:3" ht="15.5" x14ac:dyDescent="0.2">
      <c r="A393" s="49"/>
      <c r="B393" s="52"/>
      <c r="C393" s="51"/>
    </row>
    <row r="394" spans="1:3" ht="15.5" x14ac:dyDescent="0.2">
      <c r="A394" s="49"/>
      <c r="B394" s="52"/>
      <c r="C394" s="51"/>
    </row>
    <row r="395" spans="1:3" ht="15.5" x14ac:dyDescent="0.2">
      <c r="A395" s="49"/>
      <c r="B395" s="52"/>
      <c r="C395" s="51"/>
    </row>
    <row r="396" spans="1:3" ht="15.5" x14ac:dyDescent="0.2">
      <c r="A396" s="49"/>
      <c r="B396" s="52"/>
      <c r="C396" s="51"/>
    </row>
    <row r="397" spans="1:3" ht="15.5" x14ac:dyDescent="0.2">
      <c r="A397" s="49"/>
      <c r="B397" s="52"/>
      <c r="C397" s="51"/>
    </row>
    <row r="398" spans="1:3" ht="15.5" x14ac:dyDescent="0.2">
      <c r="A398" s="49"/>
      <c r="B398" s="52"/>
      <c r="C398" s="51"/>
    </row>
    <row r="399" spans="1:3" ht="15.5" x14ac:dyDescent="0.2">
      <c r="A399" s="49"/>
      <c r="B399" s="52"/>
      <c r="C399" s="51"/>
    </row>
    <row r="400" spans="1:3" ht="15.5" x14ac:dyDescent="0.2">
      <c r="A400" s="49"/>
      <c r="B400" s="52"/>
      <c r="C400" s="51"/>
    </row>
    <row r="401" spans="1:3" ht="15.5" x14ac:dyDescent="0.2">
      <c r="A401" s="49"/>
      <c r="B401" s="52"/>
      <c r="C401" s="51"/>
    </row>
    <row r="402" spans="1:3" ht="15.5" x14ac:dyDescent="0.2">
      <c r="A402" s="49"/>
      <c r="B402" s="52"/>
      <c r="C402" s="51"/>
    </row>
    <row r="403" spans="1:3" ht="15.5" x14ac:dyDescent="0.2">
      <c r="A403" s="49"/>
      <c r="B403" s="52"/>
      <c r="C403" s="51"/>
    </row>
    <row r="404" spans="1:3" ht="15.5" x14ac:dyDescent="0.2">
      <c r="A404" s="49"/>
      <c r="B404" s="52"/>
      <c r="C404" s="51"/>
    </row>
    <row r="405" spans="1:3" ht="15.5" x14ac:dyDescent="0.2">
      <c r="A405" s="49"/>
      <c r="B405" s="52"/>
      <c r="C405" s="51"/>
    </row>
    <row r="406" spans="1:3" ht="15.5" x14ac:dyDescent="0.2">
      <c r="A406" s="49"/>
      <c r="B406" s="52"/>
      <c r="C406" s="51"/>
    </row>
    <row r="407" spans="1:3" ht="15.5" x14ac:dyDescent="0.2">
      <c r="A407" s="49"/>
      <c r="B407" s="52"/>
      <c r="C407" s="51"/>
    </row>
    <row r="408" spans="1:3" ht="15.5" x14ac:dyDescent="0.2">
      <c r="A408" s="49"/>
      <c r="B408" s="52"/>
      <c r="C408" s="51"/>
    </row>
    <row r="409" spans="1:3" ht="15.5" x14ac:dyDescent="0.2">
      <c r="A409" s="49"/>
      <c r="B409" s="52"/>
      <c r="C409" s="51"/>
    </row>
    <row r="410" spans="1:3" ht="15.5" x14ac:dyDescent="0.2">
      <c r="A410" s="49"/>
      <c r="B410" s="52"/>
      <c r="C410" s="51"/>
    </row>
    <row r="411" spans="1:3" ht="15.5" x14ac:dyDescent="0.2">
      <c r="A411" s="49"/>
      <c r="B411" s="52"/>
      <c r="C411" s="51"/>
    </row>
    <row r="412" spans="1:3" ht="15.5" x14ac:dyDescent="0.2">
      <c r="A412" s="49"/>
      <c r="B412" s="52"/>
      <c r="C412" s="51"/>
    </row>
    <row r="413" spans="1:3" ht="15.5" x14ac:dyDescent="0.2">
      <c r="A413" s="49"/>
      <c r="B413" s="52"/>
      <c r="C413" s="51"/>
    </row>
    <row r="414" spans="1:3" ht="15.5" x14ac:dyDescent="0.2">
      <c r="A414" s="49"/>
      <c r="B414" s="52"/>
      <c r="C414" s="51"/>
    </row>
    <row r="415" spans="1:3" ht="15.5" x14ac:dyDescent="0.2">
      <c r="A415" s="49"/>
      <c r="B415" s="52"/>
      <c r="C415" s="51"/>
    </row>
    <row r="416" spans="1:3" ht="15.5" x14ac:dyDescent="0.2">
      <c r="A416" s="49"/>
      <c r="B416" s="52"/>
      <c r="C416" s="51"/>
    </row>
    <row r="417" spans="1:3" ht="15.5" x14ac:dyDescent="0.2">
      <c r="A417" s="49"/>
      <c r="B417" s="52"/>
      <c r="C417" s="51"/>
    </row>
    <row r="418" spans="1:3" ht="15.5" x14ac:dyDescent="0.2">
      <c r="A418" s="49"/>
      <c r="B418" s="52"/>
      <c r="C418" s="51"/>
    </row>
    <row r="419" spans="1:3" ht="15.5" x14ac:dyDescent="0.2">
      <c r="A419" s="49"/>
      <c r="B419" s="52"/>
      <c r="C419" s="51"/>
    </row>
    <row r="420" spans="1:3" ht="15.5" x14ac:dyDescent="0.2">
      <c r="A420" s="49"/>
      <c r="B420" s="52"/>
      <c r="C420" s="51"/>
    </row>
    <row r="421" spans="1:3" ht="15.5" x14ac:dyDescent="0.2">
      <c r="A421" s="49"/>
      <c r="B421" s="52"/>
      <c r="C421" s="51"/>
    </row>
    <row r="422" spans="1:3" ht="15.5" x14ac:dyDescent="0.2">
      <c r="A422" s="49"/>
      <c r="B422" s="52"/>
      <c r="C422" s="51"/>
    </row>
    <row r="423" spans="1:3" ht="15.5" x14ac:dyDescent="0.2">
      <c r="A423" s="49"/>
      <c r="B423" s="52"/>
      <c r="C423" s="51"/>
    </row>
    <row r="424" spans="1:3" ht="15.5" x14ac:dyDescent="0.2">
      <c r="A424" s="49"/>
      <c r="B424" s="52"/>
      <c r="C424" s="51"/>
    </row>
    <row r="425" spans="1:3" ht="15.5" x14ac:dyDescent="0.2">
      <c r="A425" s="49"/>
      <c r="B425" s="52"/>
      <c r="C425" s="51"/>
    </row>
    <row r="426" spans="1:3" ht="15.5" x14ac:dyDescent="0.2">
      <c r="A426" s="49"/>
      <c r="B426" s="52"/>
      <c r="C426" s="51"/>
    </row>
    <row r="427" spans="1:3" ht="15.5" x14ac:dyDescent="0.2">
      <c r="A427" s="49"/>
      <c r="B427" s="52"/>
      <c r="C427" s="51"/>
    </row>
    <row r="428" spans="1:3" ht="15.5" x14ac:dyDescent="0.2">
      <c r="A428" s="49"/>
      <c r="B428" s="52"/>
      <c r="C428" s="51"/>
    </row>
    <row r="429" spans="1:3" ht="15.5" x14ac:dyDescent="0.2">
      <c r="A429" s="49"/>
      <c r="B429" s="52"/>
      <c r="C429" s="51"/>
    </row>
    <row r="430" spans="1:3" ht="15.5" x14ac:dyDescent="0.2">
      <c r="A430" s="49"/>
      <c r="B430" s="52"/>
      <c r="C430" s="51"/>
    </row>
    <row r="431" spans="1:3" ht="15.5" x14ac:dyDescent="0.2">
      <c r="A431" s="49"/>
      <c r="B431" s="52"/>
      <c r="C431" s="51"/>
    </row>
    <row r="432" spans="1:3" ht="15.5" x14ac:dyDescent="0.2">
      <c r="A432" s="49"/>
      <c r="B432" s="52"/>
      <c r="C432" s="51"/>
    </row>
    <row r="433" spans="1:3" ht="15.5" x14ac:dyDescent="0.2">
      <c r="A433" s="49"/>
      <c r="B433" s="52"/>
      <c r="C433" s="51"/>
    </row>
    <row r="434" spans="1:3" ht="15.5" x14ac:dyDescent="0.2">
      <c r="A434" s="49"/>
      <c r="B434" s="52"/>
      <c r="C434" s="51"/>
    </row>
    <row r="435" spans="1:3" ht="15.5" x14ac:dyDescent="0.2">
      <c r="A435" s="49"/>
      <c r="B435" s="52"/>
      <c r="C435" s="51"/>
    </row>
    <row r="436" spans="1:3" ht="15.5" x14ac:dyDescent="0.2">
      <c r="A436" s="49"/>
      <c r="B436" s="52"/>
      <c r="C436" s="51"/>
    </row>
    <row r="437" spans="1:3" ht="15.5" x14ac:dyDescent="0.2">
      <c r="A437" s="49"/>
      <c r="B437" s="52"/>
      <c r="C437" s="51"/>
    </row>
    <row r="438" spans="1:3" ht="15.5" x14ac:dyDescent="0.2">
      <c r="A438" s="49"/>
      <c r="B438" s="52"/>
      <c r="C438" s="51"/>
    </row>
    <row r="439" spans="1:3" ht="15.5" x14ac:dyDescent="0.2">
      <c r="A439" s="49"/>
      <c r="B439" s="52"/>
      <c r="C439" s="51"/>
    </row>
    <row r="440" spans="1:3" ht="15.5" x14ac:dyDescent="0.2">
      <c r="A440" s="49"/>
      <c r="B440" s="52"/>
      <c r="C440" s="51"/>
    </row>
    <row r="441" spans="1:3" ht="15.5" x14ac:dyDescent="0.2">
      <c r="A441" s="49"/>
      <c r="B441" s="52"/>
      <c r="C441" s="51"/>
    </row>
    <row r="442" spans="1:3" ht="15.5" x14ac:dyDescent="0.2">
      <c r="A442" s="49"/>
      <c r="B442" s="52"/>
      <c r="C442" s="51"/>
    </row>
    <row r="443" spans="1:3" ht="15.5" x14ac:dyDescent="0.2">
      <c r="A443" s="49"/>
      <c r="B443" s="52"/>
      <c r="C443" s="51"/>
    </row>
    <row r="444" spans="1:3" ht="15.5" x14ac:dyDescent="0.2">
      <c r="A444" s="49"/>
      <c r="B444" s="52"/>
      <c r="C444" s="51"/>
    </row>
    <row r="445" spans="1:3" ht="15.5" x14ac:dyDescent="0.2">
      <c r="A445" s="49"/>
      <c r="B445" s="52"/>
      <c r="C445" s="51"/>
    </row>
    <row r="446" spans="1:3" ht="15.5" x14ac:dyDescent="0.2">
      <c r="A446" s="49"/>
      <c r="B446" s="52"/>
      <c r="C446" s="51"/>
    </row>
    <row r="447" spans="1:3" ht="15.5" x14ac:dyDescent="0.2">
      <c r="A447" s="49"/>
      <c r="B447" s="52"/>
      <c r="C447" s="51"/>
    </row>
    <row r="448" spans="1:3" ht="15.5" x14ac:dyDescent="0.2">
      <c r="A448" s="49"/>
      <c r="B448" s="52"/>
      <c r="C448" s="51"/>
    </row>
    <row r="449" spans="1:3" ht="15.5" x14ac:dyDescent="0.2">
      <c r="A449" s="49"/>
      <c r="B449" s="52"/>
      <c r="C449" s="51"/>
    </row>
    <row r="450" spans="1:3" ht="15.5" x14ac:dyDescent="0.2">
      <c r="A450" s="49"/>
      <c r="B450" s="52"/>
      <c r="C450" s="51"/>
    </row>
    <row r="451" spans="1:3" ht="15.5" x14ac:dyDescent="0.2">
      <c r="A451" s="49"/>
      <c r="B451" s="52"/>
      <c r="C451" s="51"/>
    </row>
    <row r="452" spans="1:3" ht="15.5" x14ac:dyDescent="0.2">
      <c r="A452" s="49"/>
      <c r="B452" s="52"/>
      <c r="C452" s="51"/>
    </row>
    <row r="453" spans="1:3" ht="15.5" x14ac:dyDescent="0.2">
      <c r="A453" s="49"/>
      <c r="B453" s="52"/>
      <c r="C453" s="51"/>
    </row>
    <row r="454" spans="1:3" ht="15.5" x14ac:dyDescent="0.2">
      <c r="A454" s="49"/>
      <c r="B454" s="52"/>
      <c r="C454" s="51"/>
    </row>
    <row r="455" spans="1:3" ht="15.5" x14ac:dyDescent="0.2">
      <c r="A455" s="49"/>
      <c r="B455" s="52"/>
      <c r="C455" s="51"/>
    </row>
    <row r="456" spans="1:3" ht="15.5" x14ac:dyDescent="0.2">
      <c r="A456" s="49"/>
      <c r="B456" s="52"/>
      <c r="C456" s="51"/>
    </row>
    <row r="457" spans="1:3" ht="15.5" x14ac:dyDescent="0.2">
      <c r="A457" s="49"/>
      <c r="B457" s="52"/>
      <c r="C457" s="51"/>
    </row>
    <row r="458" spans="1:3" ht="15.5" x14ac:dyDescent="0.2">
      <c r="A458" s="49"/>
      <c r="B458" s="52"/>
      <c r="C458" s="51"/>
    </row>
    <row r="459" spans="1:3" ht="15.5" x14ac:dyDescent="0.2">
      <c r="A459" s="49"/>
      <c r="B459" s="52"/>
      <c r="C459" s="51"/>
    </row>
    <row r="460" spans="1:3" ht="15.5" x14ac:dyDescent="0.2">
      <c r="A460" s="49"/>
      <c r="B460" s="52"/>
      <c r="C460" s="51"/>
    </row>
    <row r="461" spans="1:3" ht="15.5" x14ac:dyDescent="0.2">
      <c r="A461" s="49"/>
      <c r="B461" s="52"/>
      <c r="C461" s="51"/>
    </row>
    <row r="462" spans="1:3" ht="15.5" x14ac:dyDescent="0.2">
      <c r="A462" s="49"/>
      <c r="B462" s="52"/>
      <c r="C462" s="51"/>
    </row>
    <row r="463" spans="1:3" ht="15.5" x14ac:dyDescent="0.2">
      <c r="A463" s="49"/>
      <c r="B463" s="52"/>
      <c r="C463" s="51"/>
    </row>
    <row r="464" spans="1:3" ht="15.5" x14ac:dyDescent="0.2">
      <c r="A464" s="49"/>
      <c r="B464" s="52"/>
      <c r="C464" s="51"/>
    </row>
    <row r="465" spans="1:3" ht="15.5" x14ac:dyDescent="0.2">
      <c r="A465" s="49"/>
      <c r="B465" s="52"/>
      <c r="C465" s="51"/>
    </row>
    <row r="466" spans="1:3" ht="15.5" x14ac:dyDescent="0.2">
      <c r="A466" s="49"/>
      <c r="B466" s="52"/>
      <c r="C466" s="51"/>
    </row>
    <row r="467" spans="1:3" ht="15.5" x14ac:dyDescent="0.2">
      <c r="A467" s="49"/>
      <c r="B467" s="52"/>
      <c r="C467" s="51"/>
    </row>
    <row r="468" spans="1:3" ht="15.5" x14ac:dyDescent="0.2">
      <c r="A468" s="49"/>
      <c r="B468" s="52"/>
      <c r="C468" s="51"/>
    </row>
    <row r="469" spans="1:3" ht="15.5" x14ac:dyDescent="0.2">
      <c r="A469" s="49"/>
      <c r="B469" s="52"/>
      <c r="C469" s="51"/>
    </row>
    <row r="470" spans="1:3" ht="15.5" x14ac:dyDescent="0.2">
      <c r="A470" s="49"/>
      <c r="B470" s="52"/>
      <c r="C470" s="51"/>
    </row>
    <row r="471" spans="1:3" ht="15.5" x14ac:dyDescent="0.2">
      <c r="A471" s="49"/>
      <c r="B471" s="52"/>
      <c r="C471" s="51"/>
    </row>
    <row r="472" spans="1:3" ht="15.5" x14ac:dyDescent="0.2">
      <c r="A472" s="49"/>
      <c r="B472" s="52"/>
      <c r="C472" s="51"/>
    </row>
    <row r="473" spans="1:3" ht="15.5" x14ac:dyDescent="0.2">
      <c r="A473" s="49"/>
      <c r="B473" s="52"/>
      <c r="C473" s="51"/>
    </row>
    <row r="474" spans="1:3" ht="15.5" x14ac:dyDescent="0.2">
      <c r="A474" s="49"/>
      <c r="B474" s="52"/>
      <c r="C474" s="51"/>
    </row>
    <row r="475" spans="1:3" ht="15.5" x14ac:dyDescent="0.2">
      <c r="A475" s="49"/>
      <c r="B475" s="52"/>
      <c r="C475" s="51"/>
    </row>
    <row r="476" spans="1:3" ht="15.5" x14ac:dyDescent="0.2">
      <c r="A476" s="49"/>
      <c r="B476" s="52"/>
      <c r="C476" s="51"/>
    </row>
    <row r="477" spans="1:3" ht="15.5" x14ac:dyDescent="0.2">
      <c r="A477" s="49"/>
      <c r="B477" s="52"/>
      <c r="C477" s="51"/>
    </row>
    <row r="478" spans="1:3" ht="15.5" x14ac:dyDescent="0.2">
      <c r="A478" s="49"/>
      <c r="B478" s="52"/>
      <c r="C478" s="51"/>
    </row>
    <row r="479" spans="1:3" ht="15.5" x14ac:dyDescent="0.2">
      <c r="A479" s="49"/>
      <c r="B479" s="52"/>
      <c r="C479" s="51"/>
    </row>
    <row r="480" spans="1:3" ht="15.5" x14ac:dyDescent="0.2">
      <c r="A480" s="49"/>
      <c r="B480" s="52"/>
      <c r="C480" s="51"/>
    </row>
    <row r="481" spans="1:3" ht="15.5" x14ac:dyDescent="0.2">
      <c r="A481" s="49"/>
      <c r="B481" s="52"/>
      <c r="C481" s="51"/>
    </row>
    <row r="482" spans="1:3" ht="15.5" x14ac:dyDescent="0.2">
      <c r="A482" s="49"/>
      <c r="B482" s="52"/>
      <c r="C482" s="51"/>
    </row>
    <row r="483" spans="1:3" ht="15.5" x14ac:dyDescent="0.2">
      <c r="A483" s="49"/>
      <c r="B483" s="52"/>
      <c r="C483" s="51"/>
    </row>
    <row r="484" spans="1:3" ht="15.5" x14ac:dyDescent="0.2">
      <c r="A484" s="49"/>
      <c r="B484" s="52"/>
      <c r="C484" s="51"/>
    </row>
    <row r="485" spans="1:3" ht="15.5" x14ac:dyDescent="0.2">
      <c r="A485" s="49"/>
      <c r="B485" s="52"/>
      <c r="C485" s="51"/>
    </row>
    <row r="486" spans="1:3" ht="15.5" x14ac:dyDescent="0.2">
      <c r="A486" s="49"/>
      <c r="B486" s="52"/>
      <c r="C486" s="51"/>
    </row>
    <row r="487" spans="1:3" ht="15.5" x14ac:dyDescent="0.2">
      <c r="A487" s="49"/>
      <c r="B487" s="52"/>
      <c r="C487" s="51"/>
    </row>
    <row r="488" spans="1:3" ht="15.5" x14ac:dyDescent="0.2">
      <c r="A488" s="49"/>
      <c r="B488" s="52"/>
      <c r="C488" s="51"/>
    </row>
    <row r="489" spans="1:3" ht="15.5" x14ac:dyDescent="0.2">
      <c r="A489" s="49"/>
      <c r="B489" s="52"/>
      <c r="C489" s="51"/>
    </row>
    <row r="490" spans="1:3" ht="15.5" x14ac:dyDescent="0.2">
      <c r="A490" s="49"/>
      <c r="B490" s="52"/>
      <c r="C490" s="51"/>
    </row>
    <row r="491" spans="1:3" ht="15.5" x14ac:dyDescent="0.2">
      <c r="A491" s="49"/>
      <c r="B491" s="52"/>
      <c r="C491" s="51"/>
    </row>
    <row r="492" spans="1:3" ht="15.5" x14ac:dyDescent="0.2">
      <c r="A492" s="49"/>
      <c r="B492" s="52"/>
      <c r="C492" s="51"/>
    </row>
    <row r="493" spans="1:3" ht="15.5" x14ac:dyDescent="0.2">
      <c r="A493" s="49"/>
      <c r="B493" s="52"/>
      <c r="C493" s="51"/>
    </row>
    <row r="494" spans="1:3" ht="15.5" x14ac:dyDescent="0.2">
      <c r="A494" s="49"/>
      <c r="B494" s="52"/>
      <c r="C494" s="51"/>
    </row>
    <row r="495" spans="1:3" ht="15.5" x14ac:dyDescent="0.2">
      <c r="A495" s="49"/>
      <c r="B495" s="52"/>
      <c r="C495" s="51"/>
    </row>
    <row r="496" spans="1:3" ht="15.5" x14ac:dyDescent="0.2">
      <c r="A496" s="49"/>
      <c r="B496" s="52"/>
      <c r="C496" s="51"/>
    </row>
    <row r="497" spans="1:3" ht="15.5" x14ac:dyDescent="0.2">
      <c r="A497" s="49"/>
      <c r="B497" s="52"/>
      <c r="C497" s="51"/>
    </row>
    <row r="498" spans="1:3" ht="15.5" x14ac:dyDescent="0.2">
      <c r="A498" s="49"/>
      <c r="B498" s="52"/>
      <c r="C498" s="51"/>
    </row>
    <row r="499" spans="1:3" ht="15.5" x14ac:dyDescent="0.2">
      <c r="A499" s="49"/>
      <c r="B499" s="52"/>
      <c r="C499" s="51"/>
    </row>
    <row r="500" spans="1:3" ht="15.5" x14ac:dyDescent="0.2">
      <c r="A500" s="49"/>
      <c r="B500" s="52"/>
      <c r="C500" s="51"/>
    </row>
    <row r="501" spans="1:3" ht="15.5" x14ac:dyDescent="0.2">
      <c r="A501" s="49"/>
      <c r="B501" s="52"/>
      <c r="C501" s="51"/>
    </row>
    <row r="502" spans="1:3" ht="15.5" x14ac:dyDescent="0.2">
      <c r="A502" s="49"/>
      <c r="B502" s="52"/>
      <c r="C502" s="51"/>
    </row>
    <row r="503" spans="1:3" ht="15.5" x14ac:dyDescent="0.2">
      <c r="A503" s="49"/>
      <c r="B503" s="52"/>
      <c r="C503" s="51"/>
    </row>
    <row r="504" spans="1:3" ht="15.5" x14ac:dyDescent="0.2">
      <c r="A504" s="49"/>
      <c r="B504" s="52"/>
      <c r="C504" s="51"/>
    </row>
    <row r="505" spans="1:3" ht="15.5" x14ac:dyDescent="0.2">
      <c r="A505" s="49"/>
      <c r="B505" s="52"/>
      <c r="C505" s="51"/>
    </row>
    <row r="506" spans="1:3" ht="15.5" x14ac:dyDescent="0.2">
      <c r="A506" s="49"/>
      <c r="B506" s="52"/>
      <c r="C506" s="51"/>
    </row>
    <row r="507" spans="1:3" ht="15.5" x14ac:dyDescent="0.2">
      <c r="A507" s="49"/>
      <c r="B507" s="52"/>
      <c r="C507" s="51"/>
    </row>
    <row r="508" spans="1:3" ht="15.5" x14ac:dyDescent="0.2">
      <c r="A508" s="49"/>
      <c r="B508" s="52"/>
      <c r="C508" s="51"/>
    </row>
    <row r="509" spans="1:3" ht="15.5" x14ac:dyDescent="0.2">
      <c r="A509" s="49"/>
      <c r="B509" s="52"/>
      <c r="C509" s="51"/>
    </row>
    <row r="510" spans="1:3" ht="15.5" x14ac:dyDescent="0.2">
      <c r="A510" s="49"/>
      <c r="B510" s="52"/>
      <c r="C510" s="51"/>
    </row>
    <row r="511" spans="1:3" ht="15.5" x14ac:dyDescent="0.2">
      <c r="A511" s="49"/>
      <c r="B511" s="52"/>
      <c r="C511" s="51"/>
    </row>
    <row r="512" spans="1:3" ht="15.5" x14ac:dyDescent="0.2">
      <c r="A512" s="49"/>
      <c r="B512" s="52"/>
      <c r="C512" s="51"/>
    </row>
    <row r="513" spans="1:3" ht="15.5" x14ac:dyDescent="0.2">
      <c r="A513" s="49"/>
      <c r="B513" s="52"/>
      <c r="C513" s="51"/>
    </row>
    <row r="514" spans="1:3" ht="15.5" x14ac:dyDescent="0.2">
      <c r="A514" s="49"/>
      <c r="B514" s="52"/>
      <c r="C514" s="51"/>
    </row>
    <row r="515" spans="1:3" ht="15.5" x14ac:dyDescent="0.2">
      <c r="A515" s="49"/>
      <c r="B515" s="52"/>
      <c r="C515" s="51"/>
    </row>
    <row r="516" spans="1:3" ht="15.5" x14ac:dyDescent="0.2">
      <c r="A516" s="49"/>
      <c r="B516" s="52"/>
      <c r="C516" s="51"/>
    </row>
    <row r="517" spans="1:3" ht="15.5" x14ac:dyDescent="0.2">
      <c r="A517" s="49"/>
      <c r="B517" s="52"/>
      <c r="C517" s="51"/>
    </row>
    <row r="518" spans="1:3" ht="15.5" x14ac:dyDescent="0.2">
      <c r="A518" s="49"/>
      <c r="B518" s="52"/>
      <c r="C518" s="51"/>
    </row>
    <row r="519" spans="1:3" ht="15.5" x14ac:dyDescent="0.2">
      <c r="A519" s="49"/>
      <c r="B519" s="52"/>
      <c r="C519" s="51"/>
    </row>
    <row r="520" spans="1:3" ht="15.5" x14ac:dyDescent="0.2">
      <c r="A520" s="49"/>
      <c r="B520" s="52"/>
      <c r="C520" s="51"/>
    </row>
    <row r="521" spans="1:3" ht="15.5" x14ac:dyDescent="0.2">
      <c r="A521" s="49"/>
      <c r="B521" s="52"/>
      <c r="C521" s="51"/>
    </row>
    <row r="522" spans="1:3" ht="15.5" x14ac:dyDescent="0.2">
      <c r="A522" s="49"/>
      <c r="B522" s="52"/>
      <c r="C522" s="51"/>
    </row>
    <row r="523" spans="1:3" ht="15.5" x14ac:dyDescent="0.2">
      <c r="A523" s="49"/>
      <c r="B523" s="52"/>
      <c r="C523" s="51"/>
    </row>
    <row r="524" spans="1:3" ht="15.5" x14ac:dyDescent="0.2">
      <c r="A524" s="49"/>
      <c r="B524" s="52"/>
      <c r="C524" s="51"/>
    </row>
    <row r="525" spans="1:3" ht="15.5" x14ac:dyDescent="0.2">
      <c r="A525" s="49"/>
      <c r="B525" s="52"/>
      <c r="C525" s="51"/>
    </row>
    <row r="526" spans="1:3" ht="15.5" x14ac:dyDescent="0.2">
      <c r="A526" s="49"/>
      <c r="B526" s="52"/>
      <c r="C526" s="51"/>
    </row>
    <row r="527" spans="1:3" ht="15.5" x14ac:dyDescent="0.2">
      <c r="A527" s="49"/>
      <c r="B527" s="52"/>
      <c r="C527" s="51"/>
    </row>
    <row r="528" spans="1:3" ht="15.5" x14ac:dyDescent="0.2">
      <c r="A528" s="49"/>
      <c r="B528" s="52"/>
      <c r="C528" s="51"/>
    </row>
    <row r="529" spans="1:3" ht="15.5" x14ac:dyDescent="0.2">
      <c r="A529" s="49"/>
      <c r="B529" s="52"/>
      <c r="C529" s="51"/>
    </row>
    <row r="530" spans="1:3" ht="15.5" x14ac:dyDescent="0.2">
      <c r="A530" s="49"/>
      <c r="B530" s="52"/>
      <c r="C530" s="51"/>
    </row>
    <row r="531" spans="1:3" ht="15.5" x14ac:dyDescent="0.2">
      <c r="A531" s="49"/>
      <c r="B531" s="52"/>
      <c r="C531" s="51"/>
    </row>
    <row r="532" spans="1:3" ht="15.5" x14ac:dyDescent="0.2">
      <c r="A532" s="49"/>
      <c r="B532" s="52"/>
      <c r="C532" s="51"/>
    </row>
    <row r="533" spans="1:3" ht="15.5" x14ac:dyDescent="0.2">
      <c r="A533" s="49"/>
      <c r="B533" s="52"/>
      <c r="C533" s="51"/>
    </row>
    <row r="534" spans="1:3" ht="15.5" x14ac:dyDescent="0.2">
      <c r="A534" s="49"/>
      <c r="B534" s="52"/>
      <c r="C534" s="51"/>
    </row>
    <row r="535" spans="1:3" ht="15.5" x14ac:dyDescent="0.2">
      <c r="A535" s="49"/>
      <c r="B535" s="52"/>
      <c r="C535" s="51"/>
    </row>
    <row r="536" spans="1:3" ht="15.5" x14ac:dyDescent="0.2">
      <c r="A536" s="49"/>
      <c r="B536" s="52"/>
      <c r="C536" s="51"/>
    </row>
    <row r="537" spans="1:3" ht="15.5" x14ac:dyDescent="0.2">
      <c r="A537" s="49"/>
      <c r="B537" s="52"/>
      <c r="C537" s="51"/>
    </row>
    <row r="538" spans="1:3" ht="15.5" x14ac:dyDescent="0.2">
      <c r="A538" s="49"/>
      <c r="B538" s="52"/>
      <c r="C538" s="51"/>
    </row>
    <row r="539" spans="1:3" ht="15.5" x14ac:dyDescent="0.2">
      <c r="A539" s="49"/>
      <c r="B539" s="52"/>
      <c r="C539" s="51"/>
    </row>
    <row r="540" spans="1:3" ht="15.5" x14ac:dyDescent="0.2">
      <c r="A540" s="49"/>
      <c r="B540" s="52"/>
      <c r="C540" s="51"/>
    </row>
    <row r="541" spans="1:3" ht="15.5" x14ac:dyDescent="0.2">
      <c r="A541" s="49"/>
      <c r="B541" s="52"/>
      <c r="C541" s="51"/>
    </row>
    <row r="542" spans="1:3" ht="15.5" x14ac:dyDescent="0.2">
      <c r="A542" s="49"/>
      <c r="B542" s="52"/>
      <c r="C542" s="51"/>
    </row>
    <row r="543" spans="1:3" ht="15.5" x14ac:dyDescent="0.2">
      <c r="A543" s="49"/>
      <c r="B543" s="52"/>
      <c r="C543" s="51"/>
    </row>
    <row r="544" spans="1:3" ht="15.5" x14ac:dyDescent="0.2">
      <c r="A544" s="49"/>
      <c r="B544" s="52"/>
      <c r="C544" s="51"/>
    </row>
    <row r="545" spans="1:3" ht="15.5" x14ac:dyDescent="0.2">
      <c r="A545" s="49"/>
      <c r="B545" s="52"/>
      <c r="C545" s="51"/>
    </row>
    <row r="546" spans="1:3" ht="15.5" x14ac:dyDescent="0.2">
      <c r="A546" s="49"/>
      <c r="B546" s="52"/>
      <c r="C546" s="51"/>
    </row>
    <row r="547" spans="1:3" ht="15.5" x14ac:dyDescent="0.2">
      <c r="A547" s="49"/>
      <c r="B547" s="52"/>
      <c r="C547" s="51"/>
    </row>
    <row r="548" spans="1:3" ht="15.5" x14ac:dyDescent="0.2">
      <c r="A548" s="49"/>
      <c r="B548" s="52"/>
      <c r="C548" s="51"/>
    </row>
    <row r="549" spans="1:3" ht="15.5" x14ac:dyDescent="0.2">
      <c r="A549" s="49"/>
      <c r="B549" s="52"/>
      <c r="C549" s="51"/>
    </row>
    <row r="550" spans="1:3" ht="15.5" x14ac:dyDescent="0.2">
      <c r="A550" s="49"/>
      <c r="B550" s="52"/>
      <c r="C550" s="51"/>
    </row>
    <row r="551" spans="1:3" ht="15.5" x14ac:dyDescent="0.2">
      <c r="A551" s="49"/>
      <c r="B551" s="52"/>
      <c r="C551" s="51"/>
    </row>
    <row r="552" spans="1:3" ht="15.5" x14ac:dyDescent="0.2">
      <c r="A552" s="49"/>
      <c r="B552" s="52"/>
      <c r="C552" s="51"/>
    </row>
    <row r="553" spans="1:3" ht="15.5" x14ac:dyDescent="0.2">
      <c r="A553" s="49"/>
      <c r="B553" s="52"/>
      <c r="C553" s="51"/>
    </row>
    <row r="554" spans="1:3" ht="15.5" x14ac:dyDescent="0.2">
      <c r="A554" s="49"/>
      <c r="B554" s="52"/>
      <c r="C554" s="51"/>
    </row>
    <row r="555" spans="1:3" ht="15.5" x14ac:dyDescent="0.2">
      <c r="A555" s="49"/>
      <c r="B555" s="52"/>
      <c r="C555" s="51"/>
    </row>
    <row r="556" spans="1:3" ht="15.5" x14ac:dyDescent="0.2">
      <c r="A556" s="49"/>
      <c r="B556" s="52"/>
      <c r="C556" s="51"/>
    </row>
    <row r="557" spans="1:3" ht="15.5" x14ac:dyDescent="0.2">
      <c r="A557" s="49"/>
      <c r="B557" s="52"/>
      <c r="C557" s="51"/>
    </row>
    <row r="558" spans="1:3" ht="15.5" x14ac:dyDescent="0.2">
      <c r="A558" s="49"/>
      <c r="B558" s="52"/>
      <c r="C558" s="51"/>
    </row>
    <row r="559" spans="1:3" ht="15.5" x14ac:dyDescent="0.2">
      <c r="A559" s="49"/>
      <c r="B559" s="52"/>
      <c r="C559" s="51"/>
    </row>
    <row r="560" spans="1:3" ht="15.5" x14ac:dyDescent="0.2">
      <c r="A560" s="49"/>
      <c r="B560" s="52"/>
      <c r="C560" s="51"/>
    </row>
    <row r="561" spans="1:3" ht="15.5" x14ac:dyDescent="0.2">
      <c r="A561" s="49"/>
      <c r="B561" s="52"/>
      <c r="C561" s="51"/>
    </row>
    <row r="562" spans="1:3" ht="15.5" x14ac:dyDescent="0.2">
      <c r="A562" s="49"/>
      <c r="B562" s="52"/>
      <c r="C562" s="51"/>
    </row>
    <row r="563" spans="1:3" ht="15.5" x14ac:dyDescent="0.2">
      <c r="A563" s="49"/>
      <c r="B563" s="52"/>
      <c r="C563" s="51"/>
    </row>
    <row r="564" spans="1:3" ht="15.5" x14ac:dyDescent="0.2">
      <c r="A564" s="49"/>
      <c r="B564" s="52"/>
      <c r="C564" s="51"/>
    </row>
    <row r="565" spans="1:3" ht="15.5" x14ac:dyDescent="0.2">
      <c r="A565" s="49"/>
      <c r="B565" s="52"/>
      <c r="C565" s="51"/>
    </row>
    <row r="566" spans="1:3" ht="15.5" x14ac:dyDescent="0.2">
      <c r="A566" s="49"/>
      <c r="B566" s="52"/>
      <c r="C566" s="51"/>
    </row>
    <row r="567" spans="1:3" ht="15.5" x14ac:dyDescent="0.2">
      <c r="A567" s="49"/>
      <c r="B567" s="52"/>
      <c r="C567" s="51"/>
    </row>
    <row r="568" spans="1:3" ht="15.5" x14ac:dyDescent="0.2">
      <c r="A568" s="49"/>
      <c r="B568" s="52"/>
      <c r="C568" s="51"/>
    </row>
    <row r="569" spans="1:3" ht="15.5" x14ac:dyDescent="0.2">
      <c r="A569" s="49"/>
      <c r="B569" s="52"/>
      <c r="C569" s="51"/>
    </row>
    <row r="570" spans="1:3" ht="15.5" x14ac:dyDescent="0.2">
      <c r="A570" s="49"/>
      <c r="B570" s="52"/>
      <c r="C570" s="51"/>
    </row>
    <row r="571" spans="1:3" ht="15.5" x14ac:dyDescent="0.2">
      <c r="A571" s="49"/>
      <c r="B571" s="52"/>
      <c r="C571" s="51"/>
    </row>
    <row r="572" spans="1:3" ht="15.5" x14ac:dyDescent="0.2">
      <c r="A572" s="49"/>
      <c r="B572" s="52"/>
      <c r="C572" s="51"/>
    </row>
    <row r="573" spans="1:3" ht="15.5" x14ac:dyDescent="0.2">
      <c r="A573" s="49"/>
      <c r="B573" s="52"/>
      <c r="C573" s="51"/>
    </row>
    <row r="574" spans="1:3" ht="15.5" x14ac:dyDescent="0.2">
      <c r="A574" s="49"/>
      <c r="B574" s="52"/>
      <c r="C574" s="51"/>
    </row>
    <row r="575" spans="1:3" ht="15.5" x14ac:dyDescent="0.2">
      <c r="A575" s="49"/>
      <c r="B575" s="52"/>
      <c r="C575" s="51"/>
    </row>
    <row r="576" spans="1:3" ht="15.5" x14ac:dyDescent="0.2">
      <c r="A576" s="49"/>
      <c r="B576" s="52"/>
      <c r="C576" s="51"/>
    </row>
    <row r="577" spans="1:3" ht="15.5" x14ac:dyDescent="0.2">
      <c r="A577" s="49"/>
      <c r="B577" s="52"/>
      <c r="C577" s="51"/>
    </row>
    <row r="578" spans="1:3" ht="15.5" x14ac:dyDescent="0.2">
      <c r="A578" s="49"/>
      <c r="B578" s="52"/>
      <c r="C578" s="51"/>
    </row>
    <row r="579" spans="1:3" ht="15.5" x14ac:dyDescent="0.2">
      <c r="A579" s="49"/>
      <c r="B579" s="52"/>
      <c r="C579" s="51"/>
    </row>
    <row r="580" spans="1:3" ht="15.5" x14ac:dyDescent="0.2">
      <c r="A580" s="49"/>
      <c r="B580" s="52"/>
      <c r="C580" s="51"/>
    </row>
    <row r="581" spans="1:3" ht="15.5" x14ac:dyDescent="0.2">
      <c r="A581" s="49"/>
      <c r="B581" s="52"/>
      <c r="C581" s="51"/>
    </row>
    <row r="582" spans="1:3" ht="15.5" x14ac:dyDescent="0.2">
      <c r="A582" s="49"/>
      <c r="B582" s="52"/>
      <c r="C582" s="51"/>
    </row>
    <row r="583" spans="1:3" ht="15.5" x14ac:dyDescent="0.2">
      <c r="A583" s="49"/>
      <c r="B583" s="52"/>
      <c r="C583" s="51"/>
    </row>
    <row r="584" spans="1:3" ht="15.5" x14ac:dyDescent="0.2">
      <c r="A584" s="49"/>
      <c r="B584" s="52"/>
      <c r="C584" s="51"/>
    </row>
    <row r="585" spans="1:3" ht="15.5" x14ac:dyDescent="0.2">
      <c r="A585" s="49"/>
      <c r="B585" s="52"/>
      <c r="C585" s="51"/>
    </row>
    <row r="586" spans="1:3" ht="15.5" x14ac:dyDescent="0.2">
      <c r="A586" s="49"/>
      <c r="B586" s="52"/>
      <c r="C586" s="51"/>
    </row>
    <row r="587" spans="1:3" ht="15.5" x14ac:dyDescent="0.2">
      <c r="A587" s="49"/>
      <c r="B587" s="52"/>
      <c r="C587" s="51"/>
    </row>
    <row r="588" spans="1:3" ht="15.5" x14ac:dyDescent="0.2">
      <c r="A588" s="49"/>
      <c r="B588" s="52"/>
      <c r="C588" s="51"/>
    </row>
    <row r="589" spans="1:3" ht="15.5" x14ac:dyDescent="0.2">
      <c r="A589" s="49"/>
      <c r="B589" s="52"/>
      <c r="C589" s="51"/>
    </row>
    <row r="590" spans="1:3" ht="15.5" x14ac:dyDescent="0.2">
      <c r="A590" s="49"/>
      <c r="B590" s="52"/>
      <c r="C590" s="51"/>
    </row>
    <row r="591" spans="1:3" ht="15.5" x14ac:dyDescent="0.2">
      <c r="A591" s="49"/>
      <c r="B591" s="52"/>
      <c r="C591" s="51"/>
    </row>
    <row r="592" spans="1:3" ht="15.5" x14ac:dyDescent="0.2">
      <c r="A592" s="49"/>
      <c r="B592" s="52"/>
      <c r="C592" s="51"/>
    </row>
    <row r="593" spans="1:3" ht="15.5" x14ac:dyDescent="0.2">
      <c r="A593" s="49"/>
      <c r="B593" s="52"/>
      <c r="C593" s="51"/>
    </row>
    <row r="594" spans="1:3" ht="15.5" x14ac:dyDescent="0.2">
      <c r="A594" s="49"/>
      <c r="B594" s="52"/>
      <c r="C594" s="51"/>
    </row>
    <row r="595" spans="1:3" ht="15.5" x14ac:dyDescent="0.2">
      <c r="A595" s="49"/>
      <c r="B595" s="52"/>
      <c r="C595" s="51"/>
    </row>
    <row r="596" spans="1:3" ht="15.5" x14ac:dyDescent="0.2">
      <c r="A596" s="49"/>
      <c r="B596" s="52"/>
      <c r="C596" s="51"/>
    </row>
    <row r="597" spans="1:3" ht="15.5" x14ac:dyDescent="0.2">
      <c r="A597" s="49"/>
      <c r="B597" s="52"/>
      <c r="C597" s="51"/>
    </row>
    <row r="598" spans="1:3" ht="15.5" x14ac:dyDescent="0.2">
      <c r="A598" s="49"/>
      <c r="B598" s="52"/>
      <c r="C598" s="51"/>
    </row>
    <row r="599" spans="1:3" ht="15.5" x14ac:dyDescent="0.2">
      <c r="A599" s="49"/>
      <c r="B599" s="52"/>
      <c r="C599" s="51"/>
    </row>
    <row r="600" spans="1:3" ht="15.5" x14ac:dyDescent="0.2">
      <c r="A600" s="49"/>
      <c r="B600" s="52"/>
      <c r="C600" s="51"/>
    </row>
    <row r="601" spans="1:3" ht="15.5" x14ac:dyDescent="0.2">
      <c r="A601" s="49"/>
      <c r="B601" s="52"/>
      <c r="C601" s="51"/>
    </row>
    <row r="602" spans="1:3" ht="15.5" x14ac:dyDescent="0.2">
      <c r="A602" s="49"/>
      <c r="B602" s="52"/>
      <c r="C602" s="51"/>
    </row>
    <row r="603" spans="1:3" ht="15.5" x14ac:dyDescent="0.2">
      <c r="A603" s="49"/>
      <c r="B603" s="52"/>
      <c r="C603" s="51"/>
    </row>
    <row r="604" spans="1:3" ht="15.5" x14ac:dyDescent="0.2">
      <c r="A604" s="49"/>
      <c r="B604" s="52"/>
      <c r="C604" s="51"/>
    </row>
    <row r="605" spans="1:3" ht="15.5" x14ac:dyDescent="0.2">
      <c r="A605" s="49"/>
      <c r="B605" s="52"/>
      <c r="C605" s="51"/>
    </row>
    <row r="606" spans="1:3" ht="15.5" x14ac:dyDescent="0.2">
      <c r="A606" s="49"/>
      <c r="B606" s="52"/>
      <c r="C606" s="51"/>
    </row>
    <row r="607" spans="1:3" ht="15.5" x14ac:dyDescent="0.2">
      <c r="A607" s="49"/>
      <c r="B607" s="52"/>
      <c r="C607" s="51"/>
    </row>
    <row r="608" spans="1:3" ht="15.5" x14ac:dyDescent="0.2">
      <c r="A608" s="49"/>
      <c r="B608" s="52"/>
      <c r="C608" s="51"/>
    </row>
    <row r="609" spans="1:3" ht="15.5" x14ac:dyDescent="0.2">
      <c r="A609" s="49"/>
      <c r="B609" s="52"/>
      <c r="C609" s="51"/>
    </row>
    <row r="610" spans="1:3" ht="15.5" x14ac:dyDescent="0.2">
      <c r="A610" s="49"/>
      <c r="B610" s="52"/>
      <c r="C610" s="51"/>
    </row>
    <row r="611" spans="1:3" ht="15.5" x14ac:dyDescent="0.2">
      <c r="A611" s="49"/>
      <c r="B611" s="52"/>
      <c r="C611" s="51"/>
    </row>
    <row r="612" spans="1:3" ht="15.5" x14ac:dyDescent="0.2">
      <c r="A612" s="49"/>
      <c r="B612" s="52"/>
      <c r="C612" s="51"/>
    </row>
    <row r="613" spans="1:3" ht="15.5" x14ac:dyDescent="0.2">
      <c r="A613" s="49"/>
      <c r="B613" s="52"/>
      <c r="C613" s="51"/>
    </row>
    <row r="614" spans="1:3" ht="15.5" x14ac:dyDescent="0.2">
      <c r="A614" s="49"/>
      <c r="B614" s="52"/>
      <c r="C614" s="51"/>
    </row>
    <row r="615" spans="1:3" ht="15.5" x14ac:dyDescent="0.2">
      <c r="A615" s="49"/>
      <c r="B615" s="52"/>
      <c r="C615" s="51"/>
    </row>
    <row r="616" spans="1:3" ht="15.5" x14ac:dyDescent="0.2">
      <c r="A616" s="49"/>
      <c r="B616" s="52"/>
      <c r="C616" s="51"/>
    </row>
    <row r="617" spans="1:3" ht="15.5" x14ac:dyDescent="0.2">
      <c r="A617" s="49"/>
      <c r="B617" s="52"/>
      <c r="C617" s="51"/>
    </row>
    <row r="618" spans="1:3" ht="15.5" x14ac:dyDescent="0.2">
      <c r="A618" s="49"/>
      <c r="B618" s="52"/>
      <c r="C618" s="51"/>
    </row>
    <row r="619" spans="1:3" ht="15.5" x14ac:dyDescent="0.2">
      <c r="A619" s="49"/>
      <c r="B619" s="52"/>
      <c r="C619" s="51"/>
    </row>
    <row r="620" spans="1:3" ht="15.5" x14ac:dyDescent="0.2">
      <c r="A620" s="49"/>
      <c r="B620" s="52"/>
      <c r="C620" s="51"/>
    </row>
    <row r="621" spans="1:3" ht="15.5" x14ac:dyDescent="0.2">
      <c r="A621" s="49"/>
      <c r="B621" s="52"/>
      <c r="C621" s="51"/>
    </row>
    <row r="622" spans="1:3" ht="15.5" x14ac:dyDescent="0.2">
      <c r="A622" s="49"/>
      <c r="B622" s="52"/>
      <c r="C622" s="51"/>
    </row>
    <row r="623" spans="1:3" ht="15.5" x14ac:dyDescent="0.2">
      <c r="A623" s="49"/>
      <c r="B623" s="52"/>
      <c r="C623" s="51"/>
    </row>
    <row r="624" spans="1:3" ht="15.5" x14ac:dyDescent="0.2">
      <c r="A624" s="49"/>
      <c r="B624" s="52"/>
      <c r="C624" s="51"/>
    </row>
    <row r="625" spans="1:3" ht="15.5" x14ac:dyDescent="0.2">
      <c r="A625" s="49"/>
      <c r="B625" s="52"/>
      <c r="C625" s="51"/>
    </row>
    <row r="626" spans="1:3" ht="15.5" x14ac:dyDescent="0.2">
      <c r="A626" s="49"/>
      <c r="B626" s="52"/>
      <c r="C626" s="51"/>
    </row>
    <row r="627" spans="1:3" ht="15.5" x14ac:dyDescent="0.2">
      <c r="A627" s="49"/>
      <c r="B627" s="52"/>
      <c r="C627" s="51"/>
    </row>
    <row r="628" spans="1:3" ht="15.5" x14ac:dyDescent="0.2">
      <c r="A628" s="49"/>
      <c r="B628" s="52"/>
      <c r="C628" s="51"/>
    </row>
    <row r="629" spans="1:3" ht="15.5" x14ac:dyDescent="0.2">
      <c r="A629" s="49"/>
      <c r="B629" s="52"/>
      <c r="C629" s="51"/>
    </row>
    <row r="630" spans="1:3" ht="15.5" x14ac:dyDescent="0.2">
      <c r="A630" s="49"/>
      <c r="B630" s="52"/>
      <c r="C630" s="51"/>
    </row>
    <row r="631" spans="1:3" ht="15.5" x14ac:dyDescent="0.2">
      <c r="A631" s="49"/>
      <c r="B631" s="52"/>
      <c r="C631" s="51"/>
    </row>
    <row r="632" spans="1:3" ht="15.5" x14ac:dyDescent="0.2">
      <c r="A632" s="49"/>
      <c r="B632" s="52"/>
      <c r="C632" s="51"/>
    </row>
    <row r="633" spans="1:3" ht="15.5" x14ac:dyDescent="0.2">
      <c r="A633" s="49"/>
      <c r="B633" s="52"/>
      <c r="C633" s="51"/>
    </row>
    <row r="634" spans="1:3" ht="15.5" x14ac:dyDescent="0.2">
      <c r="A634" s="49"/>
      <c r="B634" s="52"/>
      <c r="C634" s="51"/>
    </row>
    <row r="635" spans="1:3" ht="15.5" x14ac:dyDescent="0.2">
      <c r="A635" s="49"/>
      <c r="B635" s="52"/>
      <c r="C635" s="51"/>
    </row>
    <row r="636" spans="1:3" ht="15.5" x14ac:dyDescent="0.2">
      <c r="A636" s="49"/>
      <c r="B636" s="52"/>
      <c r="C636" s="51"/>
    </row>
    <row r="637" spans="1:3" ht="15.5" x14ac:dyDescent="0.2">
      <c r="A637" s="49"/>
      <c r="B637" s="52"/>
      <c r="C637" s="51"/>
    </row>
    <row r="638" spans="1:3" ht="15.5" x14ac:dyDescent="0.2">
      <c r="A638" s="49"/>
      <c r="B638" s="52"/>
      <c r="C638" s="51"/>
    </row>
    <row r="639" spans="1:3" ht="15.5" x14ac:dyDescent="0.2">
      <c r="A639" s="49"/>
      <c r="B639" s="52"/>
      <c r="C639" s="51"/>
    </row>
    <row r="640" spans="1:3" ht="15.5" x14ac:dyDescent="0.2">
      <c r="A640" s="49"/>
      <c r="B640" s="52"/>
      <c r="C640" s="51"/>
    </row>
    <row r="641" spans="1:3" ht="15.5" x14ac:dyDescent="0.2">
      <c r="A641" s="49"/>
      <c r="B641" s="52"/>
      <c r="C641" s="51"/>
    </row>
    <row r="642" spans="1:3" ht="15.5" x14ac:dyDescent="0.2">
      <c r="A642" s="49"/>
      <c r="B642" s="52"/>
      <c r="C642" s="51"/>
    </row>
    <row r="643" spans="1:3" ht="15.5" x14ac:dyDescent="0.2">
      <c r="A643" s="49"/>
      <c r="B643" s="52"/>
      <c r="C643" s="51"/>
    </row>
    <row r="644" spans="1:3" ht="15.5" x14ac:dyDescent="0.2">
      <c r="A644" s="49"/>
      <c r="B644" s="52"/>
      <c r="C644" s="51"/>
    </row>
    <row r="645" spans="1:3" ht="15.5" x14ac:dyDescent="0.2">
      <c r="A645" s="49"/>
      <c r="B645" s="52"/>
      <c r="C645" s="51"/>
    </row>
    <row r="646" spans="1:3" ht="15.5" x14ac:dyDescent="0.2">
      <c r="A646" s="49"/>
      <c r="B646" s="52"/>
      <c r="C646" s="51"/>
    </row>
    <row r="647" spans="1:3" ht="15.5" x14ac:dyDescent="0.2">
      <c r="A647" s="49"/>
      <c r="B647" s="52"/>
      <c r="C647" s="51"/>
    </row>
    <row r="648" spans="1:3" ht="15.5" x14ac:dyDescent="0.2">
      <c r="A648" s="49"/>
      <c r="B648" s="52"/>
      <c r="C648" s="51"/>
    </row>
    <row r="649" spans="1:3" ht="15.5" x14ac:dyDescent="0.2">
      <c r="A649" s="49"/>
      <c r="B649" s="52"/>
      <c r="C649" s="51"/>
    </row>
    <row r="650" spans="1:3" ht="15.5" x14ac:dyDescent="0.2">
      <c r="A650" s="49"/>
      <c r="B650" s="52"/>
      <c r="C650" s="51"/>
    </row>
    <row r="651" spans="1:3" ht="15.5" x14ac:dyDescent="0.2">
      <c r="A651" s="49"/>
      <c r="B651" s="52"/>
      <c r="C651" s="51"/>
    </row>
    <row r="652" spans="1:3" ht="15.5" x14ac:dyDescent="0.2">
      <c r="A652" s="49"/>
      <c r="B652" s="52"/>
      <c r="C652" s="51"/>
    </row>
    <row r="653" spans="1:3" ht="15.5" x14ac:dyDescent="0.2">
      <c r="A653" s="49"/>
      <c r="B653" s="52"/>
      <c r="C653" s="51"/>
    </row>
    <row r="654" spans="1:3" ht="15.5" x14ac:dyDescent="0.2">
      <c r="A654" s="49"/>
      <c r="B654" s="52"/>
      <c r="C654" s="51"/>
    </row>
    <row r="655" spans="1:3" ht="15.5" x14ac:dyDescent="0.2">
      <c r="A655" s="49"/>
      <c r="B655" s="52"/>
      <c r="C655" s="51"/>
    </row>
    <row r="656" spans="1:3" ht="15.5" x14ac:dyDescent="0.2">
      <c r="A656" s="49"/>
      <c r="B656" s="52"/>
      <c r="C656" s="51"/>
    </row>
    <row r="657" spans="1:3" ht="15.5" x14ac:dyDescent="0.2">
      <c r="A657" s="49"/>
      <c r="B657" s="52"/>
      <c r="C657" s="51"/>
    </row>
    <row r="658" spans="1:3" ht="15.5" x14ac:dyDescent="0.2">
      <c r="A658" s="49"/>
      <c r="B658" s="52"/>
      <c r="C658" s="51"/>
    </row>
    <row r="659" spans="1:3" ht="15.5" x14ac:dyDescent="0.2">
      <c r="A659" s="49"/>
      <c r="B659" s="52"/>
      <c r="C659" s="51"/>
    </row>
    <row r="660" spans="1:3" ht="15.5" x14ac:dyDescent="0.2">
      <c r="A660" s="49"/>
      <c r="B660" s="52"/>
      <c r="C660" s="51"/>
    </row>
    <row r="661" spans="1:3" ht="15.5" x14ac:dyDescent="0.2">
      <c r="A661" s="49"/>
      <c r="B661" s="52"/>
      <c r="C661" s="51"/>
    </row>
    <row r="662" spans="1:3" ht="15.5" x14ac:dyDescent="0.2">
      <c r="A662" s="49"/>
      <c r="B662" s="52"/>
      <c r="C662" s="51"/>
    </row>
    <row r="663" spans="1:3" ht="15.5" x14ac:dyDescent="0.2">
      <c r="A663" s="49"/>
      <c r="B663" s="52"/>
      <c r="C663" s="51"/>
    </row>
    <row r="664" spans="1:3" ht="15.5" x14ac:dyDescent="0.2">
      <c r="A664" s="49"/>
      <c r="B664" s="52"/>
      <c r="C664" s="51"/>
    </row>
    <row r="665" spans="1:3" ht="15.5" x14ac:dyDescent="0.2">
      <c r="A665" s="49"/>
      <c r="B665" s="52"/>
      <c r="C665" s="51"/>
    </row>
    <row r="666" spans="1:3" ht="15.5" x14ac:dyDescent="0.2">
      <c r="A666" s="49"/>
      <c r="B666" s="52"/>
      <c r="C666" s="51"/>
    </row>
    <row r="667" spans="1:3" ht="15.5" x14ac:dyDescent="0.2">
      <c r="A667" s="49"/>
      <c r="B667" s="52"/>
      <c r="C667" s="51"/>
    </row>
    <row r="668" spans="1:3" ht="15.5" x14ac:dyDescent="0.2">
      <c r="A668" s="49"/>
      <c r="B668" s="52"/>
      <c r="C668" s="51"/>
    </row>
    <row r="669" spans="1:3" ht="15.5" x14ac:dyDescent="0.2">
      <c r="A669" s="49"/>
      <c r="B669" s="52"/>
      <c r="C669" s="51"/>
    </row>
    <row r="670" spans="1:3" ht="15.5" x14ac:dyDescent="0.2">
      <c r="A670" s="49"/>
      <c r="B670" s="52"/>
      <c r="C670" s="51"/>
    </row>
    <row r="671" spans="1:3" ht="15.5" x14ac:dyDescent="0.2">
      <c r="A671" s="49"/>
      <c r="B671" s="52"/>
      <c r="C671" s="51"/>
    </row>
    <row r="672" spans="1:3" ht="15.5" x14ac:dyDescent="0.2">
      <c r="A672" s="49"/>
      <c r="B672" s="52"/>
      <c r="C672" s="51"/>
    </row>
    <row r="673" spans="1:3" ht="15.5" x14ac:dyDescent="0.2">
      <c r="A673" s="49"/>
      <c r="B673" s="52"/>
      <c r="C673" s="51"/>
    </row>
    <row r="674" spans="1:3" ht="15.5" x14ac:dyDescent="0.2">
      <c r="A674" s="49"/>
      <c r="B674" s="52"/>
      <c r="C674" s="51"/>
    </row>
    <row r="675" spans="1:3" ht="15.5" x14ac:dyDescent="0.2">
      <c r="A675" s="49"/>
      <c r="B675" s="52"/>
      <c r="C675" s="51"/>
    </row>
    <row r="676" spans="1:3" ht="15.5" x14ac:dyDescent="0.2">
      <c r="A676" s="49"/>
      <c r="B676" s="52"/>
      <c r="C676" s="51"/>
    </row>
    <row r="677" spans="1:3" ht="15.5" x14ac:dyDescent="0.2">
      <c r="A677" s="49"/>
      <c r="B677" s="52"/>
      <c r="C677" s="51"/>
    </row>
    <row r="678" spans="1:3" ht="15.5" x14ac:dyDescent="0.2">
      <c r="A678" s="49"/>
      <c r="B678" s="52"/>
      <c r="C678" s="51"/>
    </row>
    <row r="679" spans="1:3" ht="15.5" x14ac:dyDescent="0.2">
      <c r="A679" s="49"/>
      <c r="B679" s="52"/>
      <c r="C679" s="51"/>
    </row>
    <row r="680" spans="1:3" ht="15.5" x14ac:dyDescent="0.2">
      <c r="A680" s="49"/>
      <c r="B680" s="52"/>
      <c r="C680" s="51"/>
    </row>
    <row r="681" spans="1:3" ht="15.5" x14ac:dyDescent="0.2">
      <c r="A681" s="49"/>
      <c r="B681" s="52"/>
      <c r="C681" s="51"/>
    </row>
    <row r="682" spans="1:3" ht="15.5" x14ac:dyDescent="0.2">
      <c r="A682" s="49"/>
      <c r="B682" s="52"/>
      <c r="C682" s="51"/>
    </row>
    <row r="683" spans="1:3" ht="15.5" x14ac:dyDescent="0.2">
      <c r="A683" s="49"/>
      <c r="B683" s="52"/>
      <c r="C683" s="51"/>
    </row>
    <row r="684" spans="1:3" ht="15.5" x14ac:dyDescent="0.2">
      <c r="A684" s="49"/>
      <c r="B684" s="52"/>
      <c r="C684" s="51"/>
    </row>
    <row r="685" spans="1:3" ht="15.5" x14ac:dyDescent="0.2">
      <c r="A685" s="49"/>
      <c r="B685" s="52"/>
      <c r="C685" s="51"/>
    </row>
    <row r="686" spans="1:3" ht="15.5" x14ac:dyDescent="0.2">
      <c r="A686" s="49"/>
      <c r="B686" s="52"/>
      <c r="C686" s="51"/>
    </row>
    <row r="687" spans="1:3" ht="15.5" x14ac:dyDescent="0.2">
      <c r="A687" s="49"/>
      <c r="B687" s="52"/>
      <c r="C687" s="51"/>
    </row>
    <row r="688" spans="1:3" ht="15.5" x14ac:dyDescent="0.2">
      <c r="A688" s="49"/>
      <c r="B688" s="52"/>
      <c r="C688" s="51"/>
    </row>
    <row r="689" spans="1:3" ht="15.5" x14ac:dyDescent="0.2">
      <c r="A689" s="49"/>
      <c r="B689" s="52"/>
      <c r="C689" s="51"/>
    </row>
    <row r="690" spans="1:3" ht="15.5" x14ac:dyDescent="0.2">
      <c r="A690" s="49"/>
      <c r="B690" s="52"/>
      <c r="C690" s="51"/>
    </row>
    <row r="691" spans="1:3" ht="15.5" x14ac:dyDescent="0.2">
      <c r="A691" s="49"/>
      <c r="B691" s="52"/>
      <c r="C691" s="51"/>
    </row>
    <row r="692" spans="1:3" ht="15.5" x14ac:dyDescent="0.2">
      <c r="A692" s="49"/>
      <c r="B692" s="52"/>
      <c r="C692" s="51"/>
    </row>
    <row r="693" spans="1:3" ht="15.5" x14ac:dyDescent="0.2">
      <c r="A693" s="49"/>
      <c r="B693" s="52"/>
      <c r="C693" s="51"/>
    </row>
    <row r="694" spans="1:3" ht="15.5" x14ac:dyDescent="0.2">
      <c r="A694" s="49"/>
      <c r="B694" s="52"/>
      <c r="C694" s="51"/>
    </row>
    <row r="695" spans="1:3" ht="15.5" x14ac:dyDescent="0.2">
      <c r="A695" s="49"/>
      <c r="B695" s="52"/>
      <c r="C695" s="51"/>
    </row>
    <row r="696" spans="1:3" ht="15.5" x14ac:dyDescent="0.2">
      <c r="A696" s="49"/>
      <c r="B696" s="52"/>
      <c r="C696" s="51"/>
    </row>
    <row r="697" spans="1:3" ht="15.5" x14ac:dyDescent="0.2">
      <c r="A697" s="49"/>
      <c r="B697" s="52"/>
      <c r="C697" s="51"/>
    </row>
    <row r="698" spans="1:3" ht="15.5" x14ac:dyDescent="0.2">
      <c r="A698" s="49"/>
      <c r="B698" s="52"/>
      <c r="C698" s="51"/>
    </row>
    <row r="699" spans="1:3" ht="15.5" x14ac:dyDescent="0.2">
      <c r="A699" s="49"/>
      <c r="B699" s="52"/>
      <c r="C699" s="51"/>
    </row>
    <row r="700" spans="1:3" ht="15.5" x14ac:dyDescent="0.2">
      <c r="A700" s="49"/>
      <c r="B700" s="52"/>
      <c r="C700" s="51"/>
    </row>
    <row r="701" spans="1:3" ht="15.5" x14ac:dyDescent="0.2">
      <c r="A701" s="49"/>
      <c r="B701" s="52"/>
      <c r="C701" s="51"/>
    </row>
    <row r="702" spans="1:3" ht="15.5" x14ac:dyDescent="0.2">
      <c r="A702" s="49"/>
      <c r="B702" s="52"/>
      <c r="C702" s="51"/>
    </row>
    <row r="703" spans="1:3" ht="15.5" x14ac:dyDescent="0.2">
      <c r="A703" s="49"/>
      <c r="B703" s="52"/>
      <c r="C703" s="51"/>
    </row>
    <row r="704" spans="1:3" ht="15.5" x14ac:dyDescent="0.2">
      <c r="A704" s="49"/>
      <c r="B704" s="52"/>
      <c r="C704" s="51"/>
    </row>
    <row r="705" spans="1:3" ht="15.5" x14ac:dyDescent="0.2">
      <c r="A705" s="49"/>
      <c r="B705" s="52"/>
      <c r="C705" s="51"/>
    </row>
    <row r="706" spans="1:3" ht="15.5" x14ac:dyDescent="0.2">
      <c r="A706" s="49"/>
      <c r="B706" s="52"/>
      <c r="C706" s="51"/>
    </row>
    <row r="707" spans="1:3" ht="15.5" x14ac:dyDescent="0.2">
      <c r="A707" s="49"/>
      <c r="B707" s="52"/>
      <c r="C707" s="51"/>
    </row>
    <row r="708" spans="1:3" ht="15.5" x14ac:dyDescent="0.2">
      <c r="A708" s="49"/>
      <c r="B708" s="52"/>
      <c r="C708" s="51"/>
    </row>
    <row r="709" spans="1:3" ht="15.5" x14ac:dyDescent="0.2">
      <c r="A709" s="49"/>
      <c r="B709" s="52"/>
      <c r="C709" s="51"/>
    </row>
    <row r="710" spans="1:3" ht="15.5" x14ac:dyDescent="0.2">
      <c r="A710" s="49"/>
      <c r="B710" s="52"/>
      <c r="C710" s="51"/>
    </row>
    <row r="711" spans="1:3" ht="15.5" x14ac:dyDescent="0.2">
      <c r="A711" s="49"/>
      <c r="B711" s="52"/>
      <c r="C711" s="51"/>
    </row>
    <row r="712" spans="1:3" ht="15.5" x14ac:dyDescent="0.2">
      <c r="A712" s="49"/>
      <c r="B712" s="52"/>
      <c r="C712" s="51"/>
    </row>
    <row r="713" spans="1:3" ht="15.5" x14ac:dyDescent="0.2">
      <c r="A713" s="49"/>
      <c r="B713" s="52"/>
      <c r="C713" s="51"/>
    </row>
    <row r="714" spans="1:3" ht="15.5" x14ac:dyDescent="0.2">
      <c r="A714" s="49"/>
      <c r="B714" s="52"/>
      <c r="C714" s="51"/>
    </row>
    <row r="715" spans="1:3" ht="15.5" x14ac:dyDescent="0.2">
      <c r="A715" s="49"/>
      <c r="B715" s="52"/>
      <c r="C715" s="51"/>
    </row>
    <row r="716" spans="1:3" ht="15.5" x14ac:dyDescent="0.2">
      <c r="A716" s="49"/>
      <c r="B716" s="52"/>
      <c r="C716" s="51"/>
    </row>
    <row r="717" spans="1:3" ht="15.5" x14ac:dyDescent="0.2">
      <c r="A717" s="49"/>
      <c r="B717" s="52"/>
      <c r="C717" s="51"/>
    </row>
    <row r="718" spans="1:3" ht="15.5" x14ac:dyDescent="0.2">
      <c r="A718" s="49"/>
      <c r="B718" s="52"/>
      <c r="C718" s="51"/>
    </row>
    <row r="719" spans="1:3" ht="15.5" x14ac:dyDescent="0.2">
      <c r="A719" s="49"/>
      <c r="B719" s="52"/>
      <c r="C719" s="51"/>
    </row>
    <row r="720" spans="1:3" ht="15.5" x14ac:dyDescent="0.2">
      <c r="A720" s="49"/>
      <c r="B720" s="52"/>
      <c r="C720" s="51"/>
    </row>
    <row r="721" spans="1:3" ht="15.5" x14ac:dyDescent="0.2">
      <c r="A721" s="49"/>
      <c r="B721" s="52"/>
      <c r="C721" s="51"/>
    </row>
    <row r="722" spans="1:3" ht="15.5" x14ac:dyDescent="0.2">
      <c r="A722" s="49"/>
      <c r="B722" s="52"/>
      <c r="C722" s="51"/>
    </row>
    <row r="723" spans="1:3" ht="15.5" x14ac:dyDescent="0.2">
      <c r="A723" s="49"/>
      <c r="B723" s="52"/>
      <c r="C723" s="51"/>
    </row>
    <row r="724" spans="1:3" ht="15.5" x14ac:dyDescent="0.2">
      <c r="A724" s="49"/>
      <c r="B724" s="52"/>
      <c r="C724" s="51"/>
    </row>
    <row r="725" spans="1:3" ht="15.5" x14ac:dyDescent="0.2">
      <c r="A725" s="49"/>
      <c r="B725" s="52"/>
      <c r="C725" s="51"/>
    </row>
    <row r="726" spans="1:3" ht="15.5" x14ac:dyDescent="0.2">
      <c r="A726" s="49"/>
      <c r="B726" s="52"/>
      <c r="C726" s="51"/>
    </row>
    <row r="727" spans="1:3" ht="15.5" x14ac:dyDescent="0.2">
      <c r="A727" s="49"/>
      <c r="B727" s="52"/>
      <c r="C727" s="51"/>
    </row>
    <row r="728" spans="1:3" ht="15.5" x14ac:dyDescent="0.2">
      <c r="A728" s="49"/>
      <c r="B728" s="52"/>
      <c r="C728" s="51"/>
    </row>
    <row r="729" spans="1:3" ht="15.5" x14ac:dyDescent="0.2">
      <c r="A729" s="49"/>
      <c r="B729" s="52"/>
      <c r="C729" s="51"/>
    </row>
    <row r="730" spans="1:3" ht="15.5" x14ac:dyDescent="0.2">
      <c r="A730" s="49"/>
      <c r="B730" s="52"/>
      <c r="C730" s="51"/>
    </row>
    <row r="731" spans="1:3" ht="15.5" x14ac:dyDescent="0.2">
      <c r="A731" s="49"/>
      <c r="B731" s="52"/>
      <c r="C731" s="51"/>
    </row>
    <row r="732" spans="1:3" ht="15.5" x14ac:dyDescent="0.2">
      <c r="A732" s="49"/>
      <c r="B732" s="52"/>
      <c r="C732" s="51"/>
    </row>
    <row r="733" spans="1:3" ht="15.5" x14ac:dyDescent="0.2">
      <c r="A733" s="49"/>
      <c r="B733" s="52"/>
      <c r="C733" s="51"/>
    </row>
    <row r="734" spans="1:3" ht="15.5" x14ac:dyDescent="0.2">
      <c r="A734" s="49"/>
      <c r="B734" s="52"/>
      <c r="C734" s="51"/>
    </row>
    <row r="735" spans="1:3" ht="15.5" x14ac:dyDescent="0.2">
      <c r="A735" s="49"/>
      <c r="B735" s="52"/>
      <c r="C735" s="51"/>
    </row>
    <row r="736" spans="1:3" ht="15.5" x14ac:dyDescent="0.2">
      <c r="A736" s="49"/>
      <c r="B736" s="52"/>
      <c r="C736" s="51"/>
    </row>
    <row r="737" spans="1:3" ht="15.5" x14ac:dyDescent="0.2">
      <c r="A737" s="49"/>
      <c r="B737" s="52"/>
      <c r="C737" s="51"/>
    </row>
    <row r="738" spans="1:3" ht="15.5" x14ac:dyDescent="0.2">
      <c r="A738" s="49"/>
      <c r="B738" s="52"/>
      <c r="C738" s="51"/>
    </row>
    <row r="739" spans="1:3" ht="15.5" x14ac:dyDescent="0.2">
      <c r="A739" s="49"/>
      <c r="B739" s="52"/>
      <c r="C739" s="51"/>
    </row>
    <row r="740" spans="1:3" ht="15.5" x14ac:dyDescent="0.2">
      <c r="A740" s="49"/>
      <c r="B740" s="52"/>
      <c r="C740" s="51"/>
    </row>
    <row r="741" spans="1:3" ht="15.5" x14ac:dyDescent="0.2">
      <c r="A741" s="49"/>
      <c r="B741" s="52"/>
      <c r="C741" s="51"/>
    </row>
    <row r="742" spans="1:3" ht="15.5" x14ac:dyDescent="0.2">
      <c r="A742" s="49"/>
      <c r="B742" s="52"/>
      <c r="C742" s="51"/>
    </row>
    <row r="743" spans="1:3" ht="15.5" x14ac:dyDescent="0.2">
      <c r="A743" s="49"/>
      <c r="B743" s="52"/>
      <c r="C743" s="51"/>
    </row>
    <row r="744" spans="1:3" ht="15.5" x14ac:dyDescent="0.2">
      <c r="A744" s="49"/>
      <c r="B744" s="52"/>
      <c r="C744" s="51"/>
    </row>
    <row r="745" spans="1:3" ht="15.5" x14ac:dyDescent="0.2">
      <c r="A745" s="49"/>
      <c r="B745" s="52"/>
      <c r="C745" s="51"/>
    </row>
    <row r="746" spans="1:3" ht="15.5" x14ac:dyDescent="0.2">
      <c r="A746" s="49"/>
      <c r="B746" s="52"/>
      <c r="C746" s="51"/>
    </row>
    <row r="747" spans="1:3" ht="15.5" x14ac:dyDescent="0.2">
      <c r="A747" s="49"/>
      <c r="B747" s="52"/>
      <c r="C747" s="51"/>
    </row>
    <row r="748" spans="1:3" ht="15.5" x14ac:dyDescent="0.2">
      <c r="A748" s="49"/>
      <c r="B748" s="52"/>
      <c r="C748" s="51"/>
    </row>
    <row r="749" spans="1:3" ht="15.5" x14ac:dyDescent="0.2">
      <c r="A749" s="49"/>
      <c r="B749" s="52"/>
      <c r="C749" s="51"/>
    </row>
    <row r="750" spans="1:3" ht="15.5" x14ac:dyDescent="0.2">
      <c r="A750" s="49"/>
      <c r="B750" s="52"/>
      <c r="C750" s="51"/>
    </row>
    <row r="751" spans="1:3" ht="15.5" x14ac:dyDescent="0.2">
      <c r="A751" s="49"/>
      <c r="B751" s="52"/>
      <c r="C751" s="51"/>
    </row>
    <row r="752" spans="1:3" ht="15.5" x14ac:dyDescent="0.2">
      <c r="A752" s="49"/>
      <c r="B752" s="52"/>
      <c r="C752" s="51"/>
    </row>
    <row r="753" spans="1:3" ht="15.5" x14ac:dyDescent="0.2">
      <c r="A753" s="49"/>
      <c r="B753" s="52"/>
      <c r="C753" s="51"/>
    </row>
    <row r="754" spans="1:3" ht="15.5" x14ac:dyDescent="0.2">
      <c r="A754" s="49"/>
      <c r="B754" s="52"/>
      <c r="C754" s="51"/>
    </row>
    <row r="755" spans="1:3" ht="15.5" x14ac:dyDescent="0.2">
      <c r="A755" s="49"/>
      <c r="B755" s="52"/>
      <c r="C755" s="51"/>
    </row>
    <row r="756" spans="1:3" ht="15.5" x14ac:dyDescent="0.2">
      <c r="A756" s="49"/>
      <c r="B756" s="52"/>
      <c r="C756" s="51"/>
    </row>
    <row r="757" spans="1:3" ht="15.5" x14ac:dyDescent="0.2">
      <c r="A757" s="49"/>
      <c r="B757" s="52"/>
      <c r="C757" s="51"/>
    </row>
    <row r="758" spans="1:3" ht="15.5" x14ac:dyDescent="0.2">
      <c r="A758" s="49"/>
      <c r="B758" s="52"/>
      <c r="C758" s="51"/>
    </row>
    <row r="759" spans="1:3" ht="15.5" x14ac:dyDescent="0.2">
      <c r="A759" s="49"/>
      <c r="B759" s="52"/>
      <c r="C759" s="51"/>
    </row>
    <row r="760" spans="1:3" ht="15.5" x14ac:dyDescent="0.2">
      <c r="A760" s="49"/>
      <c r="B760" s="52"/>
      <c r="C760" s="51"/>
    </row>
    <row r="761" spans="1:3" ht="15.5" x14ac:dyDescent="0.2">
      <c r="A761" s="49"/>
      <c r="B761" s="52"/>
      <c r="C761" s="51"/>
    </row>
    <row r="762" spans="1:3" ht="15.5" x14ac:dyDescent="0.2">
      <c r="A762" s="49"/>
      <c r="B762" s="52"/>
      <c r="C762" s="51"/>
    </row>
    <row r="763" spans="1:3" ht="15.5" x14ac:dyDescent="0.2">
      <c r="A763" s="49"/>
      <c r="B763" s="52"/>
      <c r="C763" s="51"/>
    </row>
    <row r="764" spans="1:3" ht="15.5" x14ac:dyDescent="0.2">
      <c r="A764" s="49"/>
      <c r="B764" s="52"/>
      <c r="C764" s="51"/>
    </row>
    <row r="765" spans="1:3" ht="15.5" x14ac:dyDescent="0.2">
      <c r="A765" s="49"/>
      <c r="B765" s="52"/>
      <c r="C765" s="51"/>
    </row>
    <row r="766" spans="1:3" ht="15.5" x14ac:dyDescent="0.2">
      <c r="A766" s="49"/>
      <c r="B766" s="52"/>
      <c r="C766" s="51"/>
    </row>
    <row r="767" spans="1:3" ht="15.5" x14ac:dyDescent="0.2">
      <c r="A767" s="49"/>
      <c r="B767" s="52"/>
      <c r="C767" s="51"/>
    </row>
    <row r="768" spans="1:3" ht="15.5" x14ac:dyDescent="0.2">
      <c r="A768" s="49"/>
      <c r="B768" s="52"/>
      <c r="C768" s="51"/>
    </row>
    <row r="769" spans="1:3" ht="15.5" x14ac:dyDescent="0.2">
      <c r="A769" s="49"/>
      <c r="B769" s="52"/>
      <c r="C769" s="51"/>
    </row>
    <row r="770" spans="1:3" ht="15.5" x14ac:dyDescent="0.2">
      <c r="A770" s="49"/>
      <c r="B770" s="52"/>
      <c r="C770" s="51"/>
    </row>
    <row r="771" spans="1:3" ht="15.5" x14ac:dyDescent="0.2">
      <c r="A771" s="49"/>
      <c r="B771" s="52"/>
      <c r="C771" s="51"/>
    </row>
    <row r="772" spans="1:3" ht="15.5" x14ac:dyDescent="0.2">
      <c r="A772" s="49"/>
      <c r="B772" s="52"/>
      <c r="C772" s="51"/>
    </row>
    <row r="773" spans="1:3" ht="15.5" x14ac:dyDescent="0.2">
      <c r="A773" s="49"/>
      <c r="B773" s="52"/>
      <c r="C773" s="51"/>
    </row>
    <row r="774" spans="1:3" ht="15.5" x14ac:dyDescent="0.2">
      <c r="A774" s="49"/>
      <c r="B774" s="52"/>
      <c r="C774" s="51"/>
    </row>
    <row r="775" spans="1:3" ht="15.5" x14ac:dyDescent="0.2">
      <c r="A775" s="49"/>
      <c r="B775" s="52"/>
      <c r="C775" s="51"/>
    </row>
    <row r="776" spans="1:3" ht="15.5" x14ac:dyDescent="0.2">
      <c r="A776" s="49"/>
      <c r="B776" s="52"/>
      <c r="C776" s="51"/>
    </row>
    <row r="777" spans="1:3" ht="15.5" x14ac:dyDescent="0.2">
      <c r="A777" s="49"/>
      <c r="B777" s="52"/>
      <c r="C777" s="51"/>
    </row>
    <row r="778" spans="1:3" ht="15.5" x14ac:dyDescent="0.2">
      <c r="A778" s="49"/>
      <c r="B778" s="52"/>
      <c r="C778" s="51"/>
    </row>
    <row r="779" spans="1:3" ht="15.5" x14ac:dyDescent="0.2">
      <c r="A779" s="49"/>
      <c r="B779" s="52"/>
      <c r="C779" s="51"/>
    </row>
    <row r="780" spans="1:3" ht="15.5" x14ac:dyDescent="0.2">
      <c r="A780" s="49"/>
      <c r="B780" s="52"/>
      <c r="C780" s="51"/>
    </row>
    <row r="781" spans="1:3" ht="15.5" x14ac:dyDescent="0.2">
      <c r="A781" s="49"/>
      <c r="B781" s="52"/>
      <c r="C781" s="51"/>
    </row>
    <row r="782" spans="1:3" ht="15.5" x14ac:dyDescent="0.2">
      <c r="A782" s="49"/>
      <c r="B782" s="52"/>
      <c r="C782" s="51"/>
    </row>
    <row r="783" spans="1:3" ht="15.5" x14ac:dyDescent="0.2">
      <c r="A783" s="49"/>
      <c r="B783" s="52"/>
      <c r="C783" s="51"/>
    </row>
    <row r="784" spans="1:3" ht="15.5" x14ac:dyDescent="0.2">
      <c r="A784" s="49"/>
      <c r="B784" s="52"/>
      <c r="C784" s="51"/>
    </row>
    <row r="785" spans="1:3" ht="15.5" x14ac:dyDescent="0.2">
      <c r="A785" s="49"/>
      <c r="B785" s="52"/>
      <c r="C785" s="51"/>
    </row>
    <row r="786" spans="1:3" ht="15.5" x14ac:dyDescent="0.2">
      <c r="A786" s="49"/>
      <c r="B786" s="52"/>
      <c r="C786" s="51"/>
    </row>
    <row r="787" spans="1:3" ht="15.5" x14ac:dyDescent="0.2">
      <c r="A787" s="49"/>
      <c r="B787" s="52"/>
      <c r="C787" s="51"/>
    </row>
    <row r="788" spans="1:3" ht="15.5" x14ac:dyDescent="0.2">
      <c r="A788" s="49"/>
      <c r="B788" s="52"/>
      <c r="C788" s="51"/>
    </row>
    <row r="789" spans="1:3" ht="15.5" x14ac:dyDescent="0.2">
      <c r="A789" s="49"/>
      <c r="B789" s="52"/>
      <c r="C789" s="51"/>
    </row>
    <row r="790" spans="1:3" ht="15.5" x14ac:dyDescent="0.2">
      <c r="A790" s="49"/>
      <c r="B790" s="52"/>
      <c r="C790" s="51"/>
    </row>
    <row r="791" spans="1:3" ht="15.5" x14ac:dyDescent="0.2">
      <c r="A791" s="49"/>
      <c r="B791" s="52"/>
      <c r="C791" s="51"/>
    </row>
    <row r="792" spans="1:3" ht="15.5" x14ac:dyDescent="0.2">
      <c r="A792" s="49"/>
      <c r="B792" s="52"/>
      <c r="C792" s="51"/>
    </row>
    <row r="793" spans="1:3" ht="15.5" x14ac:dyDescent="0.2">
      <c r="A793" s="49"/>
      <c r="B793" s="52"/>
      <c r="C793" s="51"/>
    </row>
    <row r="794" spans="1:3" ht="15.5" x14ac:dyDescent="0.2">
      <c r="A794" s="49"/>
      <c r="B794" s="52"/>
      <c r="C794" s="51"/>
    </row>
    <row r="795" spans="1:3" ht="15.5" x14ac:dyDescent="0.2">
      <c r="A795" s="49"/>
      <c r="B795" s="52"/>
      <c r="C795" s="51"/>
    </row>
    <row r="796" spans="1:3" ht="15.5" x14ac:dyDescent="0.2">
      <c r="A796" s="49"/>
      <c r="B796" s="52"/>
      <c r="C796" s="51"/>
    </row>
    <row r="797" spans="1:3" ht="15.5" x14ac:dyDescent="0.2">
      <c r="A797" s="49"/>
      <c r="B797" s="52"/>
      <c r="C797" s="51"/>
    </row>
    <row r="798" spans="1:3" ht="15.5" x14ac:dyDescent="0.2">
      <c r="A798" s="49"/>
      <c r="B798" s="52"/>
      <c r="C798" s="51"/>
    </row>
    <row r="799" spans="1:3" ht="15.5" x14ac:dyDescent="0.2">
      <c r="A799" s="49"/>
      <c r="B799" s="52"/>
      <c r="C799" s="51"/>
    </row>
    <row r="800" spans="1:3" ht="15.5" x14ac:dyDescent="0.2">
      <c r="A800" s="49"/>
      <c r="B800" s="52"/>
      <c r="C800" s="51"/>
    </row>
    <row r="801" spans="1:3" ht="15.5" x14ac:dyDescent="0.2">
      <c r="A801" s="49"/>
      <c r="B801" s="52"/>
      <c r="C801" s="51"/>
    </row>
    <row r="802" spans="1:3" ht="15.5" x14ac:dyDescent="0.2">
      <c r="A802" s="49"/>
      <c r="B802" s="52"/>
      <c r="C802" s="51"/>
    </row>
    <row r="803" spans="1:3" ht="15.5" x14ac:dyDescent="0.2">
      <c r="A803" s="49"/>
      <c r="B803" s="52"/>
      <c r="C803" s="51"/>
    </row>
    <row r="804" spans="1:3" ht="15.5" x14ac:dyDescent="0.2">
      <c r="A804" s="49"/>
      <c r="B804" s="52"/>
      <c r="C804" s="51"/>
    </row>
    <row r="805" spans="1:3" ht="15.5" x14ac:dyDescent="0.2">
      <c r="A805" s="49"/>
      <c r="B805" s="52"/>
      <c r="C805" s="51"/>
    </row>
    <row r="806" spans="1:3" ht="15.5" x14ac:dyDescent="0.2">
      <c r="A806" s="49"/>
      <c r="B806" s="52"/>
      <c r="C806" s="51"/>
    </row>
    <row r="807" spans="1:3" ht="15.5" x14ac:dyDescent="0.2">
      <c r="A807" s="49"/>
      <c r="B807" s="52"/>
      <c r="C807" s="51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ABEE-4691-499D-8ADE-9C475A7A216B}">
  <sheetPr>
    <tabColor rgb="FFFFDB8E"/>
    <outlinePr summaryBelow="0" summaryRight="0"/>
    <pageSetUpPr fitToPage="1"/>
  </sheetPr>
  <dimension ref="A1:AAE209"/>
  <sheetViews>
    <sheetView showGridLines="0" defaultGridColor="0" colorId="22" zoomScale="90" zoomScaleNormal="90" zoomScaleSheetLayoutView="70" workbookViewId="0">
      <pane xSplit="9" ySplit="5" topLeftCell="J6" activePane="bottomRight" state="frozen"/>
      <selection activeCell="A8" sqref="A8"/>
      <selection pane="topRight" activeCell="A8" sqref="A8"/>
      <selection pane="bottomLeft" activeCell="A8" sqref="A8"/>
      <selection pane="bottomRight" activeCell="J6" sqref="J6"/>
    </sheetView>
  </sheetViews>
  <sheetFormatPr defaultColWidth="0" defaultRowHeight="13" outlineLevelRow="3" x14ac:dyDescent="0.2"/>
  <cols>
    <col min="1" max="2" width="10.6640625" style="10" customWidth="1"/>
    <col min="3" max="3" width="1.44140625" style="19" customWidth="1"/>
    <col min="4" max="4" width="1.44140625" style="65" customWidth="1"/>
    <col min="5" max="5" width="167.44140625" style="24" bestFit="1" customWidth="1"/>
    <col min="6" max="6" width="13.66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17" width="11.6640625" style="24" bestFit="1" customWidth="1"/>
    <col min="18" max="22" width="11.6640625" style="24" customWidth="1"/>
    <col min="23" max="23" width="11.664062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InpS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105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E9" s="55" t="s">
        <v>106</v>
      </c>
      <c r="F9" s="111">
        <v>42461</v>
      </c>
      <c r="G9" s="24" t="s">
        <v>107</v>
      </c>
    </row>
    <row r="10" spans="1:707" outlineLevel="1" x14ac:dyDescent="0.2">
      <c r="E10" s="24" t="s">
        <v>108</v>
      </c>
      <c r="F10" s="112">
        <v>3</v>
      </c>
    </row>
    <row r="11" spans="1:707" outlineLevel="1" x14ac:dyDescent="0.2">
      <c r="E11" s="24" t="s">
        <v>109</v>
      </c>
      <c r="F11" s="112">
        <v>12</v>
      </c>
      <c r="G11" s="24" t="s">
        <v>110</v>
      </c>
    </row>
    <row r="12" spans="1:707" outlineLevel="1" x14ac:dyDescent="0.2">
      <c r="E12" s="24" t="s">
        <v>111</v>
      </c>
      <c r="F12" s="111">
        <v>45748</v>
      </c>
      <c r="G12" s="24" t="s">
        <v>107</v>
      </c>
    </row>
    <row r="13" spans="1:707" outlineLevel="1" x14ac:dyDescent="0.2">
      <c r="E13" s="24" t="s">
        <v>112</v>
      </c>
      <c r="F13" s="111">
        <v>47573</v>
      </c>
      <c r="G13" s="24" t="s">
        <v>107</v>
      </c>
    </row>
    <row r="14" spans="1:707" outlineLevel="1" x14ac:dyDescent="0.2"/>
    <row r="16" spans="1:707" x14ac:dyDescent="0.2">
      <c r="A16" s="86" t="s">
        <v>113</v>
      </c>
      <c r="B16" s="86"/>
      <c r="C16" s="85"/>
      <c r="D16" s="84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outlineLevel="1" x14ac:dyDescent="0.2">
      <c r="A17" s="132"/>
      <c r="B17" s="132"/>
      <c r="C17" s="133"/>
      <c r="D17" s="134"/>
    </row>
    <row r="18" spans="1:23" outlineLevel="1" x14ac:dyDescent="0.2">
      <c r="C18" s="87" t="s">
        <v>114</v>
      </c>
    </row>
    <row r="19" spans="1:23" s="121" customFormat="1" outlineLevel="3" x14ac:dyDescent="0.2">
      <c r="A19" s="122"/>
      <c r="B19" s="118"/>
      <c r="C19" s="119"/>
      <c r="D19" s="120"/>
      <c r="E19" s="123" t="s">
        <v>115</v>
      </c>
      <c r="F19" s="123"/>
      <c r="G19" s="123" t="s">
        <v>116</v>
      </c>
      <c r="H19" s="123"/>
      <c r="I19" s="123"/>
      <c r="J19" s="24"/>
      <c r="K19" s="24"/>
      <c r="L19" s="24"/>
      <c r="M19" s="24"/>
      <c r="N19" s="24"/>
      <c r="O19" s="24"/>
      <c r="P19" s="24"/>
      <c r="Q19" s="124">
        <f>'PD1'!Q$55</f>
        <v>5.3600000000000002E-2</v>
      </c>
      <c r="R19" s="124">
        <f>'PD1'!R$55</f>
        <v>0.02</v>
      </c>
      <c r="S19" s="124">
        <f>'PD1'!S$55</f>
        <v>0.02</v>
      </c>
      <c r="T19" s="124">
        <f>'PD1'!T$55</f>
        <v>0.02</v>
      </c>
      <c r="U19" s="124">
        <f>'PD1'!U$55</f>
        <v>0.02</v>
      </c>
      <c r="V19" s="124">
        <f>'PD1'!V$55</f>
        <v>0.02</v>
      </c>
      <c r="W19" s="124">
        <f>'PD1'!W$55</f>
        <v>0.02</v>
      </c>
    </row>
    <row r="20" spans="1:23" outlineLevel="3" x14ac:dyDescent="0.2">
      <c r="A20" s="10" t="str">
        <f xml:space="preserve"> 'PD1'!$AD23</f>
        <v>PD1.15</v>
      </c>
      <c r="E20" s="88" t="s">
        <v>117</v>
      </c>
      <c r="F20" s="88"/>
      <c r="G20" s="88" t="s">
        <v>118</v>
      </c>
      <c r="H20" s="88"/>
      <c r="I20" s="88"/>
      <c r="J20" s="173">
        <f xml:space="preserve"> 'PD1'!J23</f>
        <v>100.6</v>
      </c>
      <c r="K20" s="173">
        <f xml:space="preserve"> 'PD1'!K23</f>
        <v>103.2</v>
      </c>
      <c r="L20" s="173">
        <f xml:space="preserve"> 'PD1'!L23</f>
        <v>105.5</v>
      </c>
      <c r="M20" s="173">
        <f xml:space="preserve"> 'PD1'!M23</f>
        <v>107.6</v>
      </c>
      <c r="N20" s="173">
        <f xml:space="preserve"> 'PD1'!N23</f>
        <v>108.6</v>
      </c>
      <c r="O20" s="173">
        <f xml:space="preserve"> 'PD1'!O23</f>
        <v>110.4</v>
      </c>
      <c r="P20" s="173">
        <f xml:space="preserve"> 'PD1'!P23</f>
        <v>119</v>
      </c>
      <c r="Q20" s="89"/>
      <c r="R20" s="89"/>
      <c r="S20" s="89"/>
      <c r="T20" s="89"/>
      <c r="U20" s="89"/>
      <c r="V20" s="89"/>
      <c r="W20" s="89"/>
    </row>
    <row r="21" spans="1:23" outlineLevel="3" x14ac:dyDescent="0.2">
      <c r="A21" s="10" t="str">
        <f xml:space="preserve"> 'PD1'!$AD24</f>
        <v>PD1.16</v>
      </c>
      <c r="E21" s="88" t="s">
        <v>119</v>
      </c>
      <c r="F21" s="88"/>
      <c r="G21" s="88" t="s">
        <v>118</v>
      </c>
      <c r="H21" s="88"/>
      <c r="I21" s="88"/>
      <c r="J21" s="173">
        <f xml:space="preserve"> 'PD1'!J24</f>
        <v>100.8</v>
      </c>
      <c r="K21" s="173">
        <f xml:space="preserve"> 'PD1'!K24</f>
        <v>103.5</v>
      </c>
      <c r="L21" s="173">
        <f xml:space="preserve"> 'PD1'!L24</f>
        <v>105.9</v>
      </c>
      <c r="M21" s="173">
        <f xml:space="preserve"> 'PD1'!M24</f>
        <v>107.9</v>
      </c>
      <c r="N21" s="173">
        <f xml:space="preserve"> 'PD1'!N24</f>
        <v>108.6</v>
      </c>
      <c r="O21" s="173">
        <f xml:space="preserve"> 'PD1'!O24</f>
        <v>111</v>
      </c>
      <c r="P21" s="173">
        <f xml:space="preserve"> 'PD1'!P24</f>
        <v>119.7</v>
      </c>
      <c r="Q21" s="89"/>
      <c r="R21" s="89"/>
      <c r="S21" s="89"/>
      <c r="T21" s="89"/>
      <c r="U21" s="89"/>
      <c r="V21" s="89"/>
      <c r="W21" s="89"/>
    </row>
    <row r="22" spans="1:23" outlineLevel="3" x14ac:dyDescent="0.2">
      <c r="A22" s="10" t="str">
        <f xml:space="preserve"> 'PD1'!$AD25</f>
        <v>PD1.17</v>
      </c>
      <c r="E22" s="88" t="s">
        <v>120</v>
      </c>
      <c r="F22" s="88"/>
      <c r="G22" s="88" t="s">
        <v>118</v>
      </c>
      <c r="H22" s="88"/>
      <c r="I22" s="88"/>
      <c r="J22" s="173">
        <f xml:space="preserve"> 'PD1'!J25</f>
        <v>101</v>
      </c>
      <c r="K22" s="173">
        <f xml:space="preserve"> 'PD1'!K25</f>
        <v>103.5</v>
      </c>
      <c r="L22" s="173">
        <f xml:space="preserve"> 'PD1'!L25</f>
        <v>105.9</v>
      </c>
      <c r="M22" s="173">
        <f xml:space="preserve"> 'PD1'!M25</f>
        <v>107.9</v>
      </c>
      <c r="N22" s="173">
        <f xml:space="preserve"> 'PD1'!N25</f>
        <v>108.8</v>
      </c>
      <c r="O22" s="173">
        <f xml:space="preserve"> 'PD1'!O25</f>
        <v>111.4</v>
      </c>
      <c r="P22" s="173">
        <f xml:space="preserve"> 'PD1'!P25</f>
        <v>120.5</v>
      </c>
      <c r="Q22" s="89"/>
      <c r="R22" s="89"/>
      <c r="S22" s="89"/>
      <c r="T22" s="89"/>
      <c r="U22" s="89"/>
      <c r="V22" s="89"/>
      <c r="W22" s="89"/>
    </row>
    <row r="23" spans="1:23" outlineLevel="3" x14ac:dyDescent="0.2">
      <c r="A23" s="10" t="str">
        <f xml:space="preserve"> 'PD1'!$AD26</f>
        <v>PD1.18</v>
      </c>
      <c r="E23" s="88" t="s">
        <v>121</v>
      </c>
      <c r="F23" s="88"/>
      <c r="G23" s="88" t="s">
        <v>118</v>
      </c>
      <c r="H23" s="88"/>
      <c r="I23" s="88"/>
      <c r="J23" s="173">
        <f xml:space="preserve"> 'PD1'!J26</f>
        <v>100.9</v>
      </c>
      <c r="K23" s="173">
        <f xml:space="preserve"> 'PD1'!K26</f>
        <v>103.5</v>
      </c>
      <c r="L23" s="173">
        <f xml:space="preserve"> 'PD1'!L26</f>
        <v>105.9</v>
      </c>
      <c r="M23" s="173">
        <f xml:space="preserve"> 'PD1'!M26</f>
        <v>108</v>
      </c>
      <c r="N23" s="173">
        <f xml:space="preserve"> 'PD1'!N26</f>
        <v>109.2</v>
      </c>
      <c r="O23" s="173">
        <f xml:space="preserve"> 'PD1'!O26</f>
        <v>111.4</v>
      </c>
      <c r="P23" s="173">
        <f xml:space="preserve"> 'PD1'!P26</f>
        <v>121.2</v>
      </c>
      <c r="Q23" s="89"/>
      <c r="R23" s="89"/>
      <c r="S23" s="89"/>
      <c r="T23" s="89"/>
      <c r="U23" s="89"/>
      <c r="V23" s="89"/>
      <c r="W23" s="89"/>
    </row>
    <row r="24" spans="1:23" outlineLevel="3" x14ac:dyDescent="0.2">
      <c r="A24" s="10" t="str">
        <f xml:space="preserve"> 'PD1'!$AD27</f>
        <v>PD1.19</v>
      </c>
      <c r="E24" s="88" t="s">
        <v>122</v>
      </c>
      <c r="F24" s="88"/>
      <c r="G24" s="88" t="s">
        <v>118</v>
      </c>
      <c r="H24" s="88"/>
      <c r="I24" s="88"/>
      <c r="J24" s="173">
        <f xml:space="preserve"> 'PD1'!J27</f>
        <v>101.2</v>
      </c>
      <c r="K24" s="173">
        <f xml:space="preserve"> 'PD1'!K27</f>
        <v>104</v>
      </c>
      <c r="L24" s="173">
        <f xml:space="preserve"> 'PD1'!L27</f>
        <v>106.5</v>
      </c>
      <c r="M24" s="173">
        <f xml:space="preserve"> 'PD1'!M27</f>
        <v>108.3</v>
      </c>
      <c r="N24" s="173">
        <f xml:space="preserve"> 'PD1'!N27</f>
        <v>108.8</v>
      </c>
      <c r="O24" s="173">
        <f xml:space="preserve"> 'PD1'!O27</f>
        <v>112.1</v>
      </c>
      <c r="P24" s="173">
        <f xml:space="preserve"> 'PD1'!P27</f>
        <v>121.8</v>
      </c>
      <c r="Q24" s="89"/>
      <c r="R24" s="89"/>
      <c r="S24" s="89"/>
      <c r="T24" s="89"/>
      <c r="U24" s="89"/>
      <c r="V24" s="89"/>
      <c r="W24" s="89"/>
    </row>
    <row r="25" spans="1:23" outlineLevel="3" x14ac:dyDescent="0.2">
      <c r="A25" s="10" t="str">
        <f xml:space="preserve"> 'PD1'!$AD28</f>
        <v>PD1.20</v>
      </c>
      <c r="E25" s="88" t="s">
        <v>123</v>
      </c>
      <c r="F25" s="88"/>
      <c r="G25" s="88" t="s">
        <v>118</v>
      </c>
      <c r="H25" s="88"/>
      <c r="I25" s="88"/>
      <c r="J25" s="173">
        <f xml:space="preserve"> 'PD1'!J28</f>
        <v>101.5</v>
      </c>
      <c r="K25" s="173">
        <f xml:space="preserve"> 'PD1'!K28</f>
        <v>104.3</v>
      </c>
      <c r="L25" s="173">
        <f xml:space="preserve"> 'PD1'!L28</f>
        <v>106.6</v>
      </c>
      <c r="M25" s="173">
        <f xml:space="preserve"> 'PD1'!M28</f>
        <v>108.4</v>
      </c>
      <c r="N25" s="173">
        <f xml:space="preserve"> 'PD1'!N28</f>
        <v>109.2</v>
      </c>
      <c r="O25" s="173">
        <f xml:space="preserve"> 'PD1'!O28</f>
        <v>112.4</v>
      </c>
      <c r="P25" s="173">
        <f xml:space="preserve"> 'PD1'!P28</f>
        <v>122.3</v>
      </c>
      <c r="Q25" s="89"/>
      <c r="R25" s="89"/>
      <c r="S25" s="89"/>
      <c r="T25" s="89"/>
      <c r="U25" s="89"/>
      <c r="V25" s="89"/>
      <c r="W25" s="89"/>
    </row>
    <row r="26" spans="1:23" outlineLevel="3" x14ac:dyDescent="0.2">
      <c r="A26" s="10" t="str">
        <f xml:space="preserve"> 'PD1'!$AD29</f>
        <v>PD1.21</v>
      </c>
      <c r="E26" s="88" t="s">
        <v>124</v>
      </c>
      <c r="F26" s="88"/>
      <c r="G26" s="88" t="s">
        <v>118</v>
      </c>
      <c r="H26" s="88"/>
      <c r="I26" s="88"/>
      <c r="J26" s="173">
        <f xml:space="preserve"> 'PD1'!J29</f>
        <v>101.6</v>
      </c>
      <c r="K26" s="173">
        <f xml:space="preserve"> 'PD1'!K29</f>
        <v>104.4</v>
      </c>
      <c r="L26" s="173">
        <f xml:space="preserve"> 'PD1'!L29</f>
        <v>106.7</v>
      </c>
      <c r="M26" s="173">
        <f xml:space="preserve"> 'PD1'!M29</f>
        <v>108.3</v>
      </c>
      <c r="N26" s="173">
        <f xml:space="preserve"> 'PD1'!N29</f>
        <v>109.2</v>
      </c>
      <c r="O26" s="173">
        <f xml:space="preserve"> 'PD1'!O29</f>
        <v>113.4</v>
      </c>
      <c r="P26" s="173">
        <f xml:space="preserve"> 'PD1'!P29</f>
        <v>124.3</v>
      </c>
      <c r="Q26" s="89"/>
      <c r="R26" s="89"/>
      <c r="S26" s="89"/>
      <c r="T26" s="89"/>
      <c r="U26" s="89"/>
      <c r="V26" s="89"/>
      <c r="W26" s="89"/>
    </row>
    <row r="27" spans="1:23" outlineLevel="3" x14ac:dyDescent="0.2">
      <c r="A27" s="10" t="str">
        <f xml:space="preserve"> 'PD1'!$AD30</f>
        <v>PD1.22</v>
      </c>
      <c r="E27" s="88" t="s">
        <v>125</v>
      </c>
      <c r="F27" s="88"/>
      <c r="G27" s="88" t="s">
        <v>118</v>
      </c>
      <c r="H27" s="88"/>
      <c r="I27" s="88"/>
      <c r="J27" s="173">
        <f xml:space="preserve"> 'PD1'!J30</f>
        <v>101.8</v>
      </c>
      <c r="K27" s="173">
        <f xml:space="preserve"> 'PD1'!K30</f>
        <v>104.7</v>
      </c>
      <c r="L27" s="173">
        <f xml:space="preserve"> 'PD1'!L30</f>
        <v>106.9</v>
      </c>
      <c r="M27" s="173">
        <f xml:space="preserve"> 'PD1'!M30</f>
        <v>108.5</v>
      </c>
      <c r="N27" s="173">
        <f xml:space="preserve"> 'PD1'!N30</f>
        <v>109.1</v>
      </c>
      <c r="O27" s="173">
        <f xml:space="preserve"> 'PD1'!O30</f>
        <v>114.1</v>
      </c>
      <c r="P27" s="173">
        <f xml:space="preserve"> 'PD1'!P30</f>
        <v>124.8</v>
      </c>
      <c r="Q27" s="89"/>
      <c r="R27" s="89"/>
      <c r="S27" s="89"/>
      <c r="T27" s="89"/>
      <c r="U27" s="89"/>
      <c r="V27" s="89"/>
      <c r="W27" s="89"/>
    </row>
    <row r="28" spans="1:23" outlineLevel="3" x14ac:dyDescent="0.2">
      <c r="A28" s="10" t="str">
        <f xml:space="preserve"> 'PD1'!$AD31</f>
        <v>PD1.23</v>
      </c>
      <c r="E28" s="88" t="s">
        <v>126</v>
      </c>
      <c r="F28" s="88"/>
      <c r="G28" s="88" t="s">
        <v>118</v>
      </c>
      <c r="H28" s="88"/>
      <c r="I28" s="88"/>
      <c r="J28" s="173">
        <f xml:space="preserve"> 'PD1'!J31</f>
        <v>102.2</v>
      </c>
      <c r="K28" s="173">
        <f xml:space="preserve"> 'PD1'!K31</f>
        <v>105</v>
      </c>
      <c r="L28" s="173">
        <f xml:space="preserve"> 'PD1'!L31</f>
        <v>107.1</v>
      </c>
      <c r="M28" s="173">
        <f xml:space="preserve"> 'PD1'!M31</f>
        <v>108.5</v>
      </c>
      <c r="N28" s="173">
        <f xml:space="preserve"> 'PD1'!N31</f>
        <v>109.4</v>
      </c>
      <c r="O28" s="173">
        <f xml:space="preserve"> 'PD1'!O31</f>
        <v>114.7</v>
      </c>
      <c r="P28" s="173">
        <f xml:space="preserve"> 'PD1'!P31</f>
        <v>125.3</v>
      </c>
      <c r="Q28" s="89"/>
      <c r="R28" s="89"/>
      <c r="S28" s="89"/>
      <c r="T28" s="89"/>
      <c r="U28" s="89"/>
      <c r="V28" s="89"/>
      <c r="W28" s="89"/>
    </row>
    <row r="29" spans="1:23" outlineLevel="3" x14ac:dyDescent="0.2">
      <c r="A29" s="10" t="str">
        <f xml:space="preserve"> 'PD1'!$AD32</f>
        <v>PD1.24</v>
      </c>
      <c r="E29" s="88" t="s">
        <v>127</v>
      </c>
      <c r="F29" s="88"/>
      <c r="G29" s="88" t="s">
        <v>118</v>
      </c>
      <c r="H29" s="88"/>
      <c r="I29" s="88"/>
      <c r="J29" s="173">
        <f xml:space="preserve"> 'PD1'!J32</f>
        <v>101.8</v>
      </c>
      <c r="K29" s="173">
        <f xml:space="preserve"> 'PD1'!K32</f>
        <v>104.5</v>
      </c>
      <c r="L29" s="173">
        <f xml:space="preserve"> 'PD1'!L32</f>
        <v>106.4</v>
      </c>
      <c r="M29" s="173">
        <f xml:space="preserve"> 'PD1'!M32</f>
        <v>108.3</v>
      </c>
      <c r="N29" s="173">
        <f xml:space="preserve"> 'PD1'!N32</f>
        <v>109.3</v>
      </c>
      <c r="O29" s="173">
        <f xml:space="preserve"> 'PD1'!O32</f>
        <v>114.6</v>
      </c>
      <c r="P29" s="173">
        <f xml:space="preserve"> 'PD1'!P32</f>
        <v>124.8</v>
      </c>
      <c r="Q29" s="89"/>
      <c r="R29" s="89"/>
      <c r="S29" s="89"/>
      <c r="T29" s="89"/>
      <c r="U29" s="89"/>
      <c r="V29" s="89"/>
      <c r="W29" s="89"/>
    </row>
    <row r="30" spans="1:23" outlineLevel="3" x14ac:dyDescent="0.2">
      <c r="A30" s="10" t="str">
        <f xml:space="preserve"> 'PD1'!$AD33</f>
        <v>PD1.25</v>
      </c>
      <c r="E30" s="88" t="s">
        <v>128</v>
      </c>
      <c r="F30" s="88"/>
      <c r="G30" s="88" t="s">
        <v>118</v>
      </c>
      <c r="H30" s="88"/>
      <c r="I30" s="88"/>
      <c r="J30" s="173">
        <f xml:space="preserve"> 'PD1'!J33</f>
        <v>102.4</v>
      </c>
      <c r="K30" s="173">
        <f xml:space="preserve"> 'PD1'!K33</f>
        <v>104.9</v>
      </c>
      <c r="L30" s="173">
        <f xml:space="preserve"> 'PD1'!L33</f>
        <v>106.8</v>
      </c>
      <c r="M30" s="173">
        <f xml:space="preserve"> 'PD1'!M33</f>
        <v>108.6</v>
      </c>
      <c r="N30" s="173">
        <f xml:space="preserve"> 'PD1'!N33</f>
        <v>109.4</v>
      </c>
      <c r="O30" s="173">
        <f xml:space="preserve"> 'PD1'!O33</f>
        <v>115.4</v>
      </c>
      <c r="P30" s="173">
        <f xml:space="preserve"> 'PD1'!P33</f>
        <v>126</v>
      </c>
      <c r="Q30" s="89"/>
      <c r="R30" s="89"/>
      <c r="S30" s="89"/>
      <c r="T30" s="89"/>
      <c r="U30" s="89"/>
      <c r="V30" s="89"/>
      <c r="W30" s="89"/>
    </row>
    <row r="31" spans="1:23" outlineLevel="2" x14ac:dyDescent="0.2">
      <c r="A31" s="10" t="str">
        <f xml:space="preserve"> 'PD1'!$AD34</f>
        <v>PD1.26</v>
      </c>
      <c r="E31" s="88" t="s">
        <v>129</v>
      </c>
      <c r="F31" s="88"/>
      <c r="G31" s="88" t="s">
        <v>118</v>
      </c>
      <c r="H31" s="88"/>
      <c r="I31" s="88"/>
      <c r="J31" s="173">
        <f xml:space="preserve"> 'PD1'!J34</f>
        <v>102.7</v>
      </c>
      <c r="K31" s="173">
        <f xml:space="preserve"> 'PD1'!K34</f>
        <v>105.1</v>
      </c>
      <c r="L31" s="173">
        <f xml:space="preserve"> 'PD1'!L34</f>
        <v>107</v>
      </c>
      <c r="M31" s="173">
        <f xml:space="preserve"> 'PD1'!M34</f>
        <v>108.6</v>
      </c>
      <c r="N31" s="173">
        <f xml:space="preserve"> 'PD1'!N34</f>
        <v>109.7</v>
      </c>
      <c r="O31" s="173">
        <f xml:space="preserve"> 'PD1'!O34</f>
        <v>116.5</v>
      </c>
      <c r="P31" s="173">
        <f xml:space="preserve"> 'PD1'!P34</f>
        <v>126.8</v>
      </c>
      <c r="Q31" s="89"/>
      <c r="R31" s="89"/>
      <c r="S31" s="89"/>
      <c r="T31" s="89"/>
      <c r="U31" s="89"/>
      <c r="V31" s="89"/>
      <c r="W31" s="89"/>
    </row>
    <row r="32" spans="1:23" outlineLevel="1" x14ac:dyDescent="0.2"/>
    <row r="33" spans="1:7" outlineLevel="1" x14ac:dyDescent="0.2">
      <c r="C33" s="87" t="s">
        <v>130</v>
      </c>
    </row>
    <row r="34" spans="1:7" outlineLevel="2" x14ac:dyDescent="0.2">
      <c r="E34" s="88" t="s">
        <v>131</v>
      </c>
      <c r="F34" s="113">
        <f xml:space="preserve"> $P20</f>
        <v>119</v>
      </c>
      <c r="G34" s="24" t="s">
        <v>118</v>
      </c>
    </row>
    <row r="35" spans="1:7" outlineLevel="2" x14ac:dyDescent="0.2">
      <c r="E35" s="88" t="s">
        <v>132</v>
      </c>
      <c r="F35" s="113">
        <f t="shared" ref="F35:F45" si="0" xml:space="preserve"> $P21</f>
        <v>119.7</v>
      </c>
      <c r="G35" s="24" t="s">
        <v>118</v>
      </c>
    </row>
    <row r="36" spans="1:7" outlineLevel="2" x14ac:dyDescent="0.2">
      <c r="E36" s="88" t="s">
        <v>133</v>
      </c>
      <c r="F36" s="113">
        <f t="shared" si="0"/>
        <v>120.5</v>
      </c>
      <c r="G36" s="24" t="s">
        <v>118</v>
      </c>
    </row>
    <row r="37" spans="1:7" outlineLevel="2" x14ac:dyDescent="0.2">
      <c r="E37" s="88" t="s">
        <v>134</v>
      </c>
      <c r="F37" s="113">
        <f t="shared" si="0"/>
        <v>121.2</v>
      </c>
      <c r="G37" s="24" t="s">
        <v>118</v>
      </c>
    </row>
    <row r="38" spans="1:7" outlineLevel="2" x14ac:dyDescent="0.2">
      <c r="E38" s="88" t="s">
        <v>135</v>
      </c>
      <c r="F38" s="113">
        <f t="shared" si="0"/>
        <v>121.8</v>
      </c>
      <c r="G38" s="24" t="s">
        <v>118</v>
      </c>
    </row>
    <row r="39" spans="1:7" outlineLevel="2" x14ac:dyDescent="0.2">
      <c r="E39" s="88" t="s">
        <v>136</v>
      </c>
      <c r="F39" s="113">
        <f t="shared" si="0"/>
        <v>122.3</v>
      </c>
      <c r="G39" s="24" t="s">
        <v>118</v>
      </c>
    </row>
    <row r="40" spans="1:7" outlineLevel="2" x14ac:dyDescent="0.2">
      <c r="E40" s="88" t="s">
        <v>137</v>
      </c>
      <c r="F40" s="113">
        <f t="shared" si="0"/>
        <v>124.3</v>
      </c>
      <c r="G40" s="24" t="s">
        <v>118</v>
      </c>
    </row>
    <row r="41" spans="1:7" outlineLevel="2" x14ac:dyDescent="0.2">
      <c r="E41" s="88" t="s">
        <v>138</v>
      </c>
      <c r="F41" s="113">
        <f t="shared" si="0"/>
        <v>124.8</v>
      </c>
      <c r="G41" s="24" t="s">
        <v>118</v>
      </c>
    </row>
    <row r="42" spans="1:7" outlineLevel="2" x14ac:dyDescent="0.2">
      <c r="E42" s="88" t="s">
        <v>139</v>
      </c>
      <c r="F42" s="113">
        <f t="shared" si="0"/>
        <v>125.3</v>
      </c>
      <c r="G42" s="24" t="s">
        <v>118</v>
      </c>
    </row>
    <row r="43" spans="1:7" outlineLevel="2" x14ac:dyDescent="0.2">
      <c r="E43" s="88" t="s">
        <v>140</v>
      </c>
      <c r="F43" s="113">
        <f t="shared" si="0"/>
        <v>124.8</v>
      </c>
      <c r="G43" s="24" t="s">
        <v>118</v>
      </c>
    </row>
    <row r="44" spans="1:7" outlineLevel="2" x14ac:dyDescent="0.2">
      <c r="E44" s="88" t="s">
        <v>141</v>
      </c>
      <c r="F44" s="113">
        <f t="shared" si="0"/>
        <v>126</v>
      </c>
      <c r="G44" s="24" t="s">
        <v>118</v>
      </c>
    </row>
    <row r="45" spans="1:7" outlineLevel="2" x14ac:dyDescent="0.2">
      <c r="E45" s="88" t="s">
        <v>142</v>
      </c>
      <c r="F45" s="113">
        <f t="shared" si="0"/>
        <v>126.8</v>
      </c>
      <c r="G45" s="24" t="s">
        <v>118</v>
      </c>
    </row>
    <row r="46" spans="1:7" outlineLevel="2" x14ac:dyDescent="0.2"/>
    <row r="47" spans="1:7" outlineLevel="1" x14ac:dyDescent="0.2"/>
    <row r="48" spans="1:7" s="135" customFormat="1" outlineLevel="1" x14ac:dyDescent="0.2">
      <c r="A48" s="132"/>
      <c r="B48" s="132"/>
      <c r="C48" s="149" t="s">
        <v>143</v>
      </c>
      <c r="D48" s="134"/>
    </row>
    <row r="49" spans="1:23" s="135" customFormat="1" outlineLevel="2" x14ac:dyDescent="0.2">
      <c r="A49" s="132"/>
      <c r="B49" s="132"/>
      <c r="C49" s="133"/>
      <c r="D49" s="134"/>
      <c r="E49" s="135" t="s">
        <v>144</v>
      </c>
      <c r="F49" s="136">
        <v>2018</v>
      </c>
      <c r="G49" s="135" t="s">
        <v>145</v>
      </c>
    </row>
    <row r="50" spans="1:23" s="135" customFormat="1" outlineLevel="2" x14ac:dyDescent="0.2">
      <c r="A50" s="132"/>
      <c r="B50" s="132"/>
      <c r="C50" s="133"/>
      <c r="D50" s="134"/>
      <c r="E50" s="135" t="s">
        <v>146</v>
      </c>
      <c r="F50" s="136">
        <v>2023</v>
      </c>
      <c r="G50" s="135" t="s">
        <v>145</v>
      </c>
    </row>
    <row r="51" spans="1:23" s="135" customFormat="1" outlineLevel="2" x14ac:dyDescent="0.2">
      <c r="A51" s="132"/>
      <c r="B51" s="132"/>
      <c r="C51" s="133"/>
      <c r="D51" s="134"/>
      <c r="E51" s="135" t="s">
        <v>147</v>
      </c>
      <c r="F51" s="136">
        <v>2025</v>
      </c>
      <c r="G51" s="135" t="s">
        <v>145</v>
      </c>
    </row>
    <row r="52" spans="1:23" s="135" customFormat="1" outlineLevel="2" x14ac:dyDescent="0.2">
      <c r="A52" s="132"/>
      <c r="B52" s="132"/>
      <c r="C52" s="133"/>
      <c r="D52" s="134"/>
      <c r="E52" s="135" t="s">
        <v>148</v>
      </c>
      <c r="F52" s="136">
        <v>2018</v>
      </c>
      <c r="G52" s="135" t="s">
        <v>145</v>
      </c>
    </row>
    <row r="53" spans="1:23" s="135" customFormat="1" outlineLevel="2" x14ac:dyDescent="0.2">
      <c r="A53" s="132"/>
      <c r="B53" s="132"/>
      <c r="C53" s="133"/>
      <c r="D53" s="134"/>
      <c r="E53" s="135" t="s">
        <v>149</v>
      </c>
      <c r="F53" s="136">
        <v>2023</v>
      </c>
      <c r="G53" s="135" t="s">
        <v>145</v>
      </c>
    </row>
    <row r="54" spans="1:23" s="135" customFormat="1" outlineLevel="2" x14ac:dyDescent="0.2">
      <c r="A54" s="132"/>
      <c r="B54" s="132"/>
      <c r="C54" s="133"/>
      <c r="D54" s="134"/>
      <c r="E54" s="135" t="s">
        <v>150</v>
      </c>
      <c r="F54" s="136">
        <v>2025</v>
      </c>
      <c r="G54" s="135" t="s">
        <v>145</v>
      </c>
    </row>
    <row r="55" spans="1:23" s="135" customFormat="1" outlineLevel="1" x14ac:dyDescent="0.2">
      <c r="A55" s="132"/>
      <c r="B55" s="132"/>
      <c r="C55" s="133"/>
      <c r="D55" s="134"/>
      <c r="F55" s="198"/>
    </row>
    <row r="56" spans="1:23" s="135" customFormat="1" x14ac:dyDescent="0.2">
      <c r="A56" s="132"/>
      <c r="B56" s="132"/>
      <c r="C56" s="133"/>
      <c r="D56" s="134"/>
    </row>
    <row r="57" spans="1:23" x14ac:dyDescent="0.2">
      <c r="A57" s="86" t="s">
        <v>151</v>
      </c>
      <c r="B57" s="86"/>
      <c r="C57" s="85"/>
      <c r="D57" s="84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outlineLevel="1" x14ac:dyDescent="0.2"/>
    <row r="59" spans="1:23" outlineLevel="1" x14ac:dyDescent="0.2">
      <c r="B59" s="10" t="str">
        <f xml:space="preserve"> 'PD11'!B$9</f>
        <v>PR19 FD / CMA / IDoK closing RCV balances as at 31 March 2025</v>
      </c>
    </row>
    <row r="60" spans="1:23" outlineLevel="2" x14ac:dyDescent="0.2"/>
    <row r="61" spans="1:23" s="121" customFormat="1" outlineLevel="2" x14ac:dyDescent="0.2">
      <c r="A61" s="118" t="str">
        <f xml:space="preserve"> 'PD11'!M$10</f>
        <v>PD11.1</v>
      </c>
      <c r="B61" s="118"/>
      <c r="C61" s="119"/>
      <c r="D61" s="120"/>
      <c r="E61" s="21" t="s">
        <v>152</v>
      </c>
      <c r="F61" s="339">
        <f>'PD11'!E$10</f>
        <v>78.025000000000006</v>
      </c>
      <c r="G61" s="13" t="s">
        <v>153</v>
      </c>
    </row>
    <row r="62" spans="1:23" s="121" customFormat="1" outlineLevel="2" x14ac:dyDescent="0.2">
      <c r="A62" s="118" t="str">
        <f xml:space="preserve"> 'PD11'!M$10</f>
        <v>PD11.1</v>
      </c>
      <c r="B62" s="118"/>
      <c r="C62" s="119"/>
      <c r="D62" s="120"/>
      <c r="E62" s="13" t="s">
        <v>154</v>
      </c>
      <c r="F62" s="339">
        <f>'PD11'!F$10</f>
        <v>1163.027</v>
      </c>
      <c r="G62" s="13" t="s">
        <v>153</v>
      </c>
    </row>
    <row r="63" spans="1:23" s="121" customFormat="1" outlineLevel="2" x14ac:dyDescent="0.2">
      <c r="A63" s="118" t="str">
        <f xml:space="preserve"> 'PD11'!M$10</f>
        <v>PD11.1</v>
      </c>
      <c r="B63" s="118"/>
      <c r="C63" s="119"/>
      <c r="D63" s="120"/>
      <c r="E63" s="13" t="s">
        <v>155</v>
      </c>
      <c r="F63" s="339">
        <f>'PD11'!G$10</f>
        <v>1752.105</v>
      </c>
      <c r="G63" s="13" t="s">
        <v>153</v>
      </c>
    </row>
    <row r="64" spans="1:23" s="121" customFormat="1" outlineLevel="2" x14ac:dyDescent="0.2">
      <c r="A64" s="118" t="str">
        <f xml:space="preserve"> 'PD11'!M$10</f>
        <v>PD11.1</v>
      </c>
      <c r="B64" s="118"/>
      <c r="C64" s="119"/>
      <c r="D64" s="120"/>
      <c r="E64" s="13" t="s">
        <v>156</v>
      </c>
      <c r="F64" s="339">
        <f>'PD11'!H$10</f>
        <v>122.678</v>
      </c>
      <c r="G64" s="13" t="s">
        <v>153</v>
      </c>
    </row>
    <row r="65" spans="1:7" s="121" customFormat="1" outlineLevel="2" x14ac:dyDescent="0.2">
      <c r="A65" s="118" t="str">
        <f xml:space="preserve"> 'PD11'!M$10</f>
        <v>PD11.1</v>
      </c>
      <c r="B65" s="118"/>
      <c r="C65" s="119"/>
      <c r="D65" s="120"/>
      <c r="E65" s="13" t="s">
        <v>157</v>
      </c>
      <c r="F65" s="339">
        <f>'PD11'!I$10</f>
        <v>0</v>
      </c>
      <c r="G65" s="13" t="s">
        <v>153</v>
      </c>
    </row>
    <row r="66" spans="1:7" s="121" customFormat="1" outlineLevel="2" x14ac:dyDescent="0.2">
      <c r="A66" s="118" t="str">
        <f xml:space="preserve"> 'PD11'!M$10</f>
        <v>PD11.1</v>
      </c>
      <c r="B66" s="118"/>
      <c r="C66" s="119"/>
      <c r="D66" s="120"/>
      <c r="E66" s="13" t="s">
        <v>158</v>
      </c>
      <c r="F66" s="339">
        <f>'PD11'!J$10</f>
        <v>0</v>
      </c>
      <c r="G66" s="13" t="s">
        <v>153</v>
      </c>
    </row>
    <row r="67" spans="1:7" outlineLevel="2" x14ac:dyDescent="0.2">
      <c r="E67" s="13"/>
      <c r="F67" s="13"/>
      <c r="G67" s="13"/>
    </row>
    <row r="68" spans="1:7" s="121" customFormat="1" outlineLevel="2" x14ac:dyDescent="0.2">
      <c r="A68" s="118" t="str">
        <f xml:space="preserve"> 'PD11'!M$11</f>
        <v>PD11.2</v>
      </c>
      <c r="B68" s="118"/>
      <c r="C68" s="119"/>
      <c r="D68" s="120"/>
      <c r="E68" s="13" t="s">
        <v>159</v>
      </c>
      <c r="F68" s="339">
        <f>'PD11'!E$11</f>
        <v>74.55</v>
      </c>
      <c r="G68" s="13" t="s">
        <v>153</v>
      </c>
    </row>
    <row r="69" spans="1:7" s="121" customFormat="1" outlineLevel="2" x14ac:dyDescent="0.2">
      <c r="A69" s="118" t="str">
        <f xml:space="preserve"> 'PD11'!M$11</f>
        <v>PD11.2</v>
      </c>
      <c r="B69" s="118"/>
      <c r="C69" s="119"/>
      <c r="D69" s="120"/>
      <c r="E69" s="13" t="s">
        <v>160</v>
      </c>
      <c r="F69" s="339">
        <f>'PD11'!F$11</f>
        <v>1111.2339999999999</v>
      </c>
      <c r="G69" s="13" t="s">
        <v>153</v>
      </c>
    </row>
    <row r="70" spans="1:7" s="121" customFormat="1" outlineLevel="2" x14ac:dyDescent="0.2">
      <c r="A70" s="118" t="str">
        <f xml:space="preserve"> 'PD11'!M$11</f>
        <v>PD11.2</v>
      </c>
      <c r="B70" s="118"/>
      <c r="C70" s="119"/>
      <c r="D70" s="120"/>
      <c r="E70" s="13" t="s">
        <v>161</v>
      </c>
      <c r="F70" s="339">
        <f>'PD11'!G$11</f>
        <v>1674.079</v>
      </c>
      <c r="G70" s="13" t="s">
        <v>153</v>
      </c>
    </row>
    <row r="71" spans="1:7" s="121" customFormat="1" outlineLevel="2" x14ac:dyDescent="0.2">
      <c r="A71" s="118" t="str">
        <f xml:space="preserve"> 'PD11'!M$11</f>
        <v>PD11.2</v>
      </c>
      <c r="B71" s="118"/>
      <c r="C71" s="119"/>
      <c r="D71" s="120"/>
      <c r="E71" s="13" t="s">
        <v>162</v>
      </c>
      <c r="F71" s="339">
        <f>'PD11'!H$11</f>
        <v>117.215</v>
      </c>
      <c r="G71" s="13" t="s">
        <v>153</v>
      </c>
    </row>
    <row r="72" spans="1:7" s="121" customFormat="1" outlineLevel="2" x14ac:dyDescent="0.2">
      <c r="A72" s="118" t="str">
        <f xml:space="preserve"> 'PD11'!M$11</f>
        <v>PD11.2</v>
      </c>
      <c r="B72" s="118"/>
      <c r="C72" s="119"/>
      <c r="D72" s="120"/>
      <c r="E72" s="13" t="s">
        <v>163</v>
      </c>
      <c r="F72" s="339">
        <f>'PD11'!I$11</f>
        <v>0</v>
      </c>
      <c r="G72" s="13" t="s">
        <v>153</v>
      </c>
    </row>
    <row r="73" spans="1:7" s="121" customFormat="1" outlineLevel="2" x14ac:dyDescent="0.2">
      <c r="A73" s="118" t="str">
        <f xml:space="preserve"> 'PD11'!M$11</f>
        <v>PD11.2</v>
      </c>
      <c r="B73" s="118"/>
      <c r="C73" s="119"/>
      <c r="D73" s="120"/>
      <c r="E73" s="13" t="s">
        <v>164</v>
      </c>
      <c r="F73" s="339">
        <f>'PD11'!J$11</f>
        <v>0</v>
      </c>
      <c r="G73" s="13" t="s">
        <v>153</v>
      </c>
    </row>
    <row r="74" spans="1:7" outlineLevel="2" x14ac:dyDescent="0.2">
      <c r="E74" s="13"/>
      <c r="F74" s="13"/>
      <c r="G74" s="13"/>
    </row>
    <row r="75" spans="1:7" s="121" customFormat="1" outlineLevel="2" x14ac:dyDescent="0.2">
      <c r="A75" s="118" t="str">
        <f xml:space="preserve"> 'PD11'!M$12</f>
        <v>PD11.3</v>
      </c>
      <c r="B75" s="118"/>
      <c r="C75" s="119"/>
      <c r="D75" s="120"/>
      <c r="E75" s="13" t="s">
        <v>165</v>
      </c>
      <c r="F75" s="339">
        <f>'PD11'!E$12</f>
        <v>45.753</v>
      </c>
      <c r="G75" s="13" t="s">
        <v>153</v>
      </c>
    </row>
    <row r="76" spans="1:7" s="121" customFormat="1" outlineLevel="2" x14ac:dyDescent="0.2">
      <c r="A76" s="118" t="str">
        <f xml:space="preserve"> 'PD11'!M$12</f>
        <v>PD11.3</v>
      </c>
      <c r="B76" s="118"/>
      <c r="C76" s="119"/>
      <c r="D76" s="120"/>
      <c r="E76" s="13" t="s">
        <v>166</v>
      </c>
      <c r="F76" s="339">
        <f>'PD11'!F$12</f>
        <v>931.11300000000006</v>
      </c>
      <c r="G76" s="13" t="s">
        <v>153</v>
      </c>
    </row>
    <row r="77" spans="1:7" s="121" customFormat="1" outlineLevel="2" x14ac:dyDescent="0.2">
      <c r="A77" s="118" t="str">
        <f xml:space="preserve"> 'PD11'!M$12</f>
        <v>PD11.3</v>
      </c>
      <c r="B77" s="118"/>
      <c r="C77" s="119"/>
      <c r="D77" s="120"/>
      <c r="E77" s="13" t="s">
        <v>167</v>
      </c>
      <c r="F77" s="339">
        <f>'PD11'!G$12</f>
        <v>1232.633</v>
      </c>
      <c r="G77" s="13" t="s">
        <v>153</v>
      </c>
    </row>
    <row r="78" spans="1:7" s="121" customFormat="1" outlineLevel="2" x14ac:dyDescent="0.2">
      <c r="A78" s="118" t="str">
        <f xml:space="preserve"> 'PD11'!M$12</f>
        <v>PD11.3</v>
      </c>
      <c r="B78" s="118"/>
      <c r="C78" s="119"/>
      <c r="D78" s="120"/>
      <c r="E78" s="13" t="s">
        <v>168</v>
      </c>
      <c r="F78" s="339">
        <f>'PD11'!H$12</f>
        <v>58.828000000000003</v>
      </c>
      <c r="G78" s="13" t="s">
        <v>153</v>
      </c>
    </row>
    <row r="79" spans="1:7" s="121" customFormat="1" outlineLevel="2" x14ac:dyDescent="0.2">
      <c r="A79" s="118" t="str">
        <f xml:space="preserve"> 'PD11'!M$12</f>
        <v>PD11.3</v>
      </c>
      <c r="B79" s="118"/>
      <c r="C79" s="119"/>
      <c r="D79" s="120"/>
      <c r="E79" s="13" t="s">
        <v>169</v>
      </c>
      <c r="F79" s="339">
        <f>'PD11'!I$12</f>
        <v>0</v>
      </c>
      <c r="G79" s="13" t="s">
        <v>153</v>
      </c>
    </row>
    <row r="80" spans="1:7" s="121" customFormat="1" outlineLevel="2" x14ac:dyDescent="0.2">
      <c r="A80" s="118" t="str">
        <f xml:space="preserve"> 'PD11'!M$12</f>
        <v>PD11.3</v>
      </c>
      <c r="B80" s="118"/>
      <c r="C80" s="119"/>
      <c r="D80" s="120"/>
      <c r="E80" s="13" t="s">
        <v>170</v>
      </c>
      <c r="F80" s="339">
        <f>'PD11'!J$12</f>
        <v>0</v>
      </c>
      <c r="G80" s="13" t="s">
        <v>153</v>
      </c>
    </row>
    <row r="81" spans="1:7" outlineLevel="1" x14ac:dyDescent="0.2">
      <c r="E81" s="13"/>
      <c r="F81" s="13"/>
      <c r="G81" s="13"/>
    </row>
    <row r="82" spans="1:7" outlineLevel="1" x14ac:dyDescent="0.2">
      <c r="B82" s="10" t="str">
        <f xml:space="preserve"> 'PD11'!B$15</f>
        <v>PR14 Blind Year reconciliation end-of-period RCV midnight adjustments as at 31 March 2025</v>
      </c>
      <c r="E82" s="13"/>
      <c r="F82" s="13"/>
      <c r="G82" s="13"/>
    </row>
    <row r="83" spans="1:7" outlineLevel="2" x14ac:dyDescent="0.2">
      <c r="E83" s="13"/>
      <c r="F83" s="13"/>
      <c r="G83" s="13"/>
    </row>
    <row r="84" spans="1:7" s="121" customFormat="1" outlineLevel="2" x14ac:dyDescent="0.2">
      <c r="A84" s="118" t="str">
        <f xml:space="preserve"> 'PD11'!M$16</f>
        <v>PD11.5</v>
      </c>
      <c r="B84" s="118"/>
      <c r="C84" s="119"/>
      <c r="D84" s="120"/>
      <c r="E84" s="13" t="s">
        <v>171</v>
      </c>
      <c r="F84" s="339">
        <f>'PD11'!E$16</f>
        <v>0</v>
      </c>
      <c r="G84" s="13" t="s">
        <v>153</v>
      </c>
    </row>
    <row r="85" spans="1:7" s="121" customFormat="1" outlineLevel="2" x14ac:dyDescent="0.2">
      <c r="A85" s="118" t="str">
        <f xml:space="preserve"> 'PD11'!M$16</f>
        <v>PD11.5</v>
      </c>
      <c r="B85" s="118"/>
      <c r="C85" s="119"/>
      <c r="D85" s="120"/>
      <c r="E85" s="13" t="s">
        <v>172</v>
      </c>
      <c r="F85" s="339">
        <f>'PD11'!F$16</f>
        <v>0</v>
      </c>
      <c r="G85" s="13" t="s">
        <v>153</v>
      </c>
    </row>
    <row r="86" spans="1:7" s="121" customFormat="1" outlineLevel="2" x14ac:dyDescent="0.2">
      <c r="A86" s="118" t="str">
        <f xml:space="preserve"> 'PD11'!M$16</f>
        <v>PD11.5</v>
      </c>
      <c r="B86" s="118"/>
      <c r="C86" s="119"/>
      <c r="D86" s="120"/>
      <c r="E86" s="13" t="s">
        <v>173</v>
      </c>
      <c r="F86" s="339">
        <f>'PD11'!G$16</f>
        <v>0</v>
      </c>
      <c r="G86" s="13" t="s">
        <v>153</v>
      </c>
    </row>
    <row r="87" spans="1:7" s="121" customFormat="1" outlineLevel="2" x14ac:dyDescent="0.2">
      <c r="A87" s="118" t="str">
        <f xml:space="preserve"> 'PD11'!M$16</f>
        <v>PD11.5</v>
      </c>
      <c r="B87" s="118"/>
      <c r="C87" s="119"/>
      <c r="D87" s="120"/>
      <c r="E87" s="13" t="s">
        <v>174</v>
      </c>
      <c r="F87" s="13" t="s">
        <v>14</v>
      </c>
      <c r="G87" s="13"/>
    </row>
    <row r="88" spans="1:7" s="121" customFormat="1" outlineLevel="2" x14ac:dyDescent="0.2">
      <c r="A88" s="118" t="str">
        <f xml:space="preserve"> 'PD11'!M$16</f>
        <v>PD11.5</v>
      </c>
      <c r="B88" s="118"/>
      <c r="C88" s="119"/>
      <c r="D88" s="120"/>
      <c r="E88" s="13" t="s">
        <v>175</v>
      </c>
      <c r="F88" s="339">
        <f>'PD11'!I$16</f>
        <v>0</v>
      </c>
      <c r="G88" s="13" t="s">
        <v>153</v>
      </c>
    </row>
    <row r="89" spans="1:7" s="121" customFormat="1" outlineLevel="2" x14ac:dyDescent="0.2">
      <c r="A89" s="118" t="str">
        <f xml:space="preserve"> 'PD11'!M$16</f>
        <v>PD11.5</v>
      </c>
      <c r="B89" s="118"/>
      <c r="C89" s="119"/>
      <c r="D89" s="120"/>
      <c r="E89" s="13" t="s">
        <v>176</v>
      </c>
      <c r="F89" s="339">
        <f>'PD11'!J$16</f>
        <v>0</v>
      </c>
      <c r="G89" s="13" t="s">
        <v>153</v>
      </c>
    </row>
    <row r="90" spans="1:7" outlineLevel="2" x14ac:dyDescent="0.2">
      <c r="E90" s="13"/>
      <c r="F90" s="13"/>
      <c r="G90" s="13"/>
    </row>
    <row r="91" spans="1:7" s="121" customFormat="1" outlineLevel="2" x14ac:dyDescent="0.2">
      <c r="A91" s="118" t="str">
        <f xml:space="preserve"> 'PD11'!M$17</f>
        <v>PD11.6</v>
      </c>
      <c r="B91" s="118"/>
      <c r="C91" s="119"/>
      <c r="D91" s="120"/>
      <c r="E91" s="13" t="s">
        <v>177</v>
      </c>
      <c r="F91" s="339">
        <f>'PD11'!E$17</f>
        <v>0</v>
      </c>
      <c r="G91" s="13" t="s">
        <v>153</v>
      </c>
    </row>
    <row r="92" spans="1:7" s="121" customFormat="1" outlineLevel="2" x14ac:dyDescent="0.2">
      <c r="A92" s="118" t="str">
        <f xml:space="preserve"> 'PD11'!M$17</f>
        <v>PD11.6</v>
      </c>
      <c r="B92" s="118"/>
      <c r="C92" s="119"/>
      <c r="D92" s="120"/>
      <c r="E92" s="13" t="s">
        <v>178</v>
      </c>
      <c r="F92" s="339">
        <f>'PD11'!F$17</f>
        <v>12.978</v>
      </c>
      <c r="G92" s="13" t="s">
        <v>153</v>
      </c>
    </row>
    <row r="93" spans="1:7" s="121" customFormat="1" outlineLevel="2" x14ac:dyDescent="0.2">
      <c r="A93" s="118" t="str">
        <f xml:space="preserve"> 'PD11'!M$17</f>
        <v>PD11.6</v>
      </c>
      <c r="B93" s="118"/>
      <c r="C93" s="119"/>
      <c r="D93" s="120"/>
      <c r="E93" s="13" t="s">
        <v>179</v>
      </c>
      <c r="F93" s="339">
        <f>'PD11'!G$17</f>
        <v>-5.8730000000000002</v>
      </c>
      <c r="G93" s="13" t="s">
        <v>153</v>
      </c>
    </row>
    <row r="94" spans="1:7" s="121" customFormat="1" outlineLevel="2" x14ac:dyDescent="0.2">
      <c r="A94" s="118" t="str">
        <f xml:space="preserve"> 'PD11'!M$17</f>
        <v>PD11.6</v>
      </c>
      <c r="B94" s="118"/>
      <c r="C94" s="119"/>
      <c r="D94" s="120"/>
      <c r="E94" s="13" t="s">
        <v>180</v>
      </c>
      <c r="F94" s="13" t="s">
        <v>14</v>
      </c>
      <c r="G94" s="13"/>
    </row>
    <row r="95" spans="1:7" s="121" customFormat="1" outlineLevel="2" x14ac:dyDescent="0.2">
      <c r="A95" s="118" t="str">
        <f xml:space="preserve"> 'PD11'!M$17</f>
        <v>PD11.6</v>
      </c>
      <c r="B95" s="118"/>
      <c r="C95" s="119"/>
      <c r="D95" s="120"/>
      <c r="E95" s="13" t="s">
        <v>181</v>
      </c>
      <c r="F95" s="339">
        <f>'PD11'!I$17</f>
        <v>0</v>
      </c>
      <c r="G95" s="13" t="s">
        <v>153</v>
      </c>
    </row>
    <row r="96" spans="1:7" s="121" customFormat="1" outlineLevel="2" x14ac:dyDescent="0.2">
      <c r="A96" s="118" t="str">
        <f xml:space="preserve"> 'PD11'!M$17</f>
        <v>PD11.6</v>
      </c>
      <c r="B96" s="118"/>
      <c r="C96" s="119"/>
      <c r="D96" s="120"/>
      <c r="E96" s="13" t="s">
        <v>182</v>
      </c>
      <c r="F96" s="339">
        <f>'PD11'!J$17</f>
        <v>0</v>
      </c>
      <c r="G96" s="13" t="s">
        <v>153</v>
      </c>
    </row>
    <row r="97" spans="1:7" outlineLevel="2" x14ac:dyDescent="0.2">
      <c r="E97" s="13"/>
      <c r="F97" s="13"/>
      <c r="G97" s="13"/>
    </row>
    <row r="98" spans="1:7" s="121" customFormat="1" outlineLevel="2" x14ac:dyDescent="0.2">
      <c r="A98" s="118" t="str">
        <f xml:space="preserve"> 'PD11'!M$18</f>
        <v>PD11.7</v>
      </c>
      <c r="B98" s="118"/>
      <c r="C98" s="119"/>
      <c r="D98" s="120"/>
      <c r="E98" s="13" t="s">
        <v>183</v>
      </c>
      <c r="F98" s="339">
        <f>'PD11'!E$18</f>
        <v>0</v>
      </c>
      <c r="G98" s="13" t="s">
        <v>153</v>
      </c>
    </row>
    <row r="99" spans="1:7" s="121" customFormat="1" outlineLevel="2" x14ac:dyDescent="0.2">
      <c r="A99" s="118" t="str">
        <f xml:space="preserve"> 'PD11'!M$18</f>
        <v>PD11.7</v>
      </c>
      <c r="B99" s="118"/>
      <c r="C99" s="119"/>
      <c r="D99" s="120"/>
      <c r="E99" s="13" t="s">
        <v>184</v>
      </c>
      <c r="F99" s="339">
        <f>'PD11'!F$18</f>
        <v>-3.5999999999999997E-2</v>
      </c>
      <c r="G99" s="13" t="s">
        <v>153</v>
      </c>
    </row>
    <row r="100" spans="1:7" s="121" customFormat="1" outlineLevel="2" x14ac:dyDescent="0.2">
      <c r="A100" s="118" t="str">
        <f xml:space="preserve"> 'PD11'!M$18</f>
        <v>PD11.7</v>
      </c>
      <c r="B100" s="118"/>
      <c r="C100" s="119"/>
      <c r="D100" s="120"/>
      <c r="E100" s="13" t="s">
        <v>185</v>
      </c>
      <c r="F100" s="339">
        <f>'PD11'!G$18</f>
        <v>-0.52500000000000002</v>
      </c>
      <c r="G100" s="13" t="s">
        <v>153</v>
      </c>
    </row>
    <row r="101" spans="1:7" s="121" customFormat="1" outlineLevel="2" x14ac:dyDescent="0.2">
      <c r="A101" s="118" t="str">
        <f xml:space="preserve"> 'PD11'!M$18</f>
        <v>PD11.7</v>
      </c>
      <c r="B101" s="118"/>
      <c r="C101" s="119"/>
      <c r="D101" s="120"/>
      <c r="E101" s="13" t="s">
        <v>186</v>
      </c>
      <c r="F101" s="13" t="s">
        <v>14</v>
      </c>
      <c r="G101" s="13"/>
    </row>
    <row r="102" spans="1:7" s="121" customFormat="1" outlineLevel="2" x14ac:dyDescent="0.2">
      <c r="A102" s="118" t="str">
        <f xml:space="preserve"> 'PD11'!M$18</f>
        <v>PD11.7</v>
      </c>
      <c r="B102" s="118"/>
      <c r="C102" s="119"/>
      <c r="D102" s="120"/>
      <c r="E102" s="13" t="s">
        <v>187</v>
      </c>
      <c r="F102" s="339">
        <f>'PD11'!I$18</f>
        <v>0</v>
      </c>
      <c r="G102" s="13" t="s">
        <v>153</v>
      </c>
    </row>
    <row r="103" spans="1:7" s="121" customFormat="1" outlineLevel="2" x14ac:dyDescent="0.2">
      <c r="A103" s="118" t="str">
        <f xml:space="preserve"> 'PD11'!M$18</f>
        <v>PD11.7</v>
      </c>
      <c r="B103" s="118"/>
      <c r="C103" s="119"/>
      <c r="D103" s="120"/>
      <c r="E103" s="13" t="s">
        <v>188</v>
      </c>
      <c r="F103" s="339">
        <f>'PD11'!J$18</f>
        <v>0</v>
      </c>
      <c r="G103" s="13" t="s">
        <v>153</v>
      </c>
    </row>
    <row r="104" spans="1:7" outlineLevel="2" x14ac:dyDescent="0.2">
      <c r="E104" s="13"/>
      <c r="F104" s="13"/>
      <c r="G104" s="13"/>
    </row>
    <row r="105" spans="1:7" s="121" customFormat="1" outlineLevel="2" x14ac:dyDescent="0.2">
      <c r="A105" s="118" t="str">
        <f xml:space="preserve"> 'PD11'!M$19</f>
        <v>PD11.8</v>
      </c>
      <c r="B105" s="118"/>
      <c r="C105" s="119"/>
      <c r="D105" s="120"/>
      <c r="E105" s="13" t="s">
        <v>189</v>
      </c>
      <c r="F105" s="339">
        <f>'PD11'!E$19</f>
        <v>0.27200000000000002</v>
      </c>
      <c r="G105" s="13" t="s">
        <v>153</v>
      </c>
    </row>
    <row r="106" spans="1:7" s="121" customFormat="1" outlineLevel="2" x14ac:dyDescent="0.2">
      <c r="A106" s="118" t="str">
        <f xml:space="preserve"> 'PD11'!M$19</f>
        <v>PD11.8</v>
      </c>
      <c r="B106" s="118"/>
      <c r="C106" s="119"/>
      <c r="D106" s="120"/>
      <c r="E106" s="13" t="s">
        <v>190</v>
      </c>
      <c r="F106" s="339">
        <f>'PD11'!F$19</f>
        <v>3.84</v>
      </c>
      <c r="G106" s="13" t="s">
        <v>153</v>
      </c>
    </row>
    <row r="107" spans="1:7" s="121" customFormat="1" outlineLevel="2" x14ac:dyDescent="0.2">
      <c r="A107" s="118" t="str">
        <f xml:space="preserve"> 'PD11'!M$19</f>
        <v>PD11.8</v>
      </c>
      <c r="B107" s="118"/>
      <c r="C107" s="119"/>
      <c r="D107" s="120"/>
      <c r="E107" s="13" t="s">
        <v>191</v>
      </c>
      <c r="F107" s="339">
        <f>'PD11'!G$19</f>
        <v>6.0730000000000004</v>
      </c>
      <c r="G107" s="13" t="s">
        <v>153</v>
      </c>
    </row>
    <row r="108" spans="1:7" s="121" customFormat="1" outlineLevel="2" x14ac:dyDescent="0.2">
      <c r="A108" s="118" t="str">
        <f xml:space="preserve"> 'PD11'!M$19</f>
        <v>PD11.8</v>
      </c>
      <c r="B108" s="118"/>
      <c r="C108" s="119"/>
      <c r="D108" s="120"/>
      <c r="E108" s="13" t="s">
        <v>192</v>
      </c>
      <c r="F108" s="339">
        <f>'PD11'!H$19</f>
        <v>0.434</v>
      </c>
      <c r="G108" s="13" t="s">
        <v>153</v>
      </c>
    </row>
    <row r="109" spans="1:7" s="121" customFormat="1" outlineLevel="2" x14ac:dyDescent="0.2">
      <c r="A109" s="118" t="str">
        <f xml:space="preserve"> 'PD11'!M$19</f>
        <v>PD11.8</v>
      </c>
      <c r="B109" s="118"/>
      <c r="C109" s="119"/>
      <c r="D109" s="120"/>
      <c r="E109" s="13" t="s">
        <v>193</v>
      </c>
      <c r="F109" s="339">
        <f>'PD11'!I$19</f>
        <v>0</v>
      </c>
      <c r="G109" s="13" t="s">
        <v>153</v>
      </c>
    </row>
    <row r="110" spans="1:7" s="121" customFormat="1" outlineLevel="2" x14ac:dyDescent="0.2">
      <c r="A110" s="118" t="str">
        <f xml:space="preserve"> 'PD11'!M$19</f>
        <v>PD11.8</v>
      </c>
      <c r="B110" s="118"/>
      <c r="C110" s="119"/>
      <c r="D110" s="120"/>
      <c r="E110" s="13" t="s">
        <v>194</v>
      </c>
      <c r="F110" s="339">
        <f>'PD11'!J$19</f>
        <v>0</v>
      </c>
      <c r="G110" s="13" t="s">
        <v>153</v>
      </c>
    </row>
    <row r="111" spans="1:7" outlineLevel="2" x14ac:dyDescent="0.2">
      <c r="E111" s="13"/>
      <c r="F111" s="13"/>
      <c r="G111" s="13"/>
    </row>
    <row r="112" spans="1:7" s="121" customFormat="1" outlineLevel="2" x14ac:dyDescent="0.2">
      <c r="A112" s="118" t="str">
        <f xml:space="preserve"> 'PD11'!M$20</f>
        <v>PD11.9</v>
      </c>
      <c r="B112" s="118"/>
      <c r="C112" s="119"/>
      <c r="D112" s="120"/>
      <c r="E112" s="13" t="s">
        <v>195</v>
      </c>
      <c r="F112" s="339">
        <f>'PD11'!E$20</f>
        <v>0</v>
      </c>
      <c r="G112" s="13" t="s">
        <v>153</v>
      </c>
    </row>
    <row r="113" spans="1:7" s="121" customFormat="1" outlineLevel="2" x14ac:dyDescent="0.2">
      <c r="A113" s="118" t="str">
        <f xml:space="preserve"> 'PD11'!M$20</f>
        <v>PD11.9</v>
      </c>
      <c r="B113" s="118"/>
      <c r="C113" s="119"/>
      <c r="D113" s="120"/>
      <c r="E113" s="13" t="s">
        <v>196</v>
      </c>
      <c r="F113" s="339">
        <f>'PD11'!F$20</f>
        <v>0</v>
      </c>
      <c r="G113" s="13" t="s">
        <v>153</v>
      </c>
    </row>
    <row r="114" spans="1:7" s="121" customFormat="1" outlineLevel="2" x14ac:dyDescent="0.2">
      <c r="A114" s="118" t="str">
        <f xml:space="preserve"> 'PD11'!M$20</f>
        <v>PD11.9</v>
      </c>
      <c r="B114" s="118"/>
      <c r="C114" s="119"/>
      <c r="D114" s="120"/>
      <c r="E114" s="13" t="s">
        <v>197</v>
      </c>
      <c r="F114" s="339">
        <f>'PD11'!G$20</f>
        <v>0</v>
      </c>
      <c r="G114" s="13" t="s">
        <v>153</v>
      </c>
    </row>
    <row r="115" spans="1:7" s="121" customFormat="1" outlineLevel="2" x14ac:dyDescent="0.2">
      <c r="A115" s="118" t="str">
        <f xml:space="preserve"> 'PD11'!M$20</f>
        <v>PD11.9</v>
      </c>
      <c r="B115" s="118"/>
      <c r="C115" s="119"/>
      <c r="D115" s="120"/>
      <c r="E115" s="13" t="s">
        <v>198</v>
      </c>
      <c r="F115" s="13" t="s">
        <v>14</v>
      </c>
      <c r="G115" s="13"/>
    </row>
    <row r="116" spans="1:7" s="121" customFormat="1" outlineLevel="2" x14ac:dyDescent="0.2">
      <c r="A116" s="118" t="str">
        <f xml:space="preserve"> 'PD11'!M$20</f>
        <v>PD11.9</v>
      </c>
      <c r="B116" s="118"/>
      <c r="C116" s="119"/>
      <c r="D116" s="120"/>
      <c r="E116" s="13" t="s">
        <v>199</v>
      </c>
      <c r="F116" s="339">
        <f>'PD11'!I$20</f>
        <v>0</v>
      </c>
      <c r="G116" s="13" t="s">
        <v>153</v>
      </c>
    </row>
    <row r="117" spans="1:7" s="121" customFormat="1" outlineLevel="2" x14ac:dyDescent="0.2">
      <c r="A117" s="118" t="str">
        <f xml:space="preserve"> 'PD11'!M$20</f>
        <v>PD11.9</v>
      </c>
      <c r="B117" s="118"/>
      <c r="C117" s="119"/>
      <c r="D117" s="120"/>
      <c r="E117" s="13" t="s">
        <v>200</v>
      </c>
      <c r="F117" s="339">
        <f>'PD11'!J$20</f>
        <v>0</v>
      </c>
      <c r="G117" s="13" t="s">
        <v>153</v>
      </c>
    </row>
    <row r="118" spans="1:7" outlineLevel="2" x14ac:dyDescent="0.2">
      <c r="E118" s="13"/>
      <c r="F118" s="13"/>
      <c r="G118" s="13"/>
    </row>
    <row r="119" spans="1:7" s="121" customFormat="1" outlineLevel="2" x14ac:dyDescent="0.2">
      <c r="A119" s="118" t="str">
        <f xml:space="preserve"> 'PD11'!M$21</f>
        <v>PD11.10</v>
      </c>
      <c r="B119" s="118"/>
      <c r="C119" s="119"/>
      <c r="D119" s="120"/>
      <c r="E119" s="13" t="s">
        <v>201</v>
      </c>
      <c r="F119" s="339">
        <f>'PD11'!E$21</f>
        <v>0</v>
      </c>
      <c r="G119" s="13" t="s">
        <v>153</v>
      </c>
    </row>
    <row r="120" spans="1:7" s="121" customFormat="1" outlineLevel="2" x14ac:dyDescent="0.2">
      <c r="A120" s="118" t="str">
        <f xml:space="preserve"> 'PD11'!M$21</f>
        <v>PD11.10</v>
      </c>
      <c r="B120" s="118"/>
      <c r="C120" s="119"/>
      <c r="D120" s="120"/>
      <c r="E120" s="13" t="s">
        <v>202</v>
      </c>
      <c r="F120" s="339">
        <f>'PD11'!F$21</f>
        <v>0</v>
      </c>
      <c r="G120" s="13" t="s">
        <v>153</v>
      </c>
    </row>
    <row r="121" spans="1:7" s="121" customFormat="1" outlineLevel="2" x14ac:dyDescent="0.2">
      <c r="A121" s="118" t="str">
        <f xml:space="preserve"> 'PD11'!M$21</f>
        <v>PD11.10</v>
      </c>
      <c r="B121" s="118"/>
      <c r="C121" s="119"/>
      <c r="D121" s="120"/>
      <c r="E121" s="13" t="s">
        <v>203</v>
      </c>
      <c r="F121" s="339">
        <f>'PD11'!G$21</f>
        <v>0</v>
      </c>
      <c r="G121" s="13" t="s">
        <v>153</v>
      </c>
    </row>
    <row r="122" spans="1:7" s="121" customFormat="1" outlineLevel="2" x14ac:dyDescent="0.2">
      <c r="A122" s="118" t="str">
        <f xml:space="preserve"> 'PD11'!M$21</f>
        <v>PD11.10</v>
      </c>
      <c r="B122" s="118"/>
      <c r="C122" s="119"/>
      <c r="D122" s="120"/>
      <c r="E122" s="13" t="s">
        <v>204</v>
      </c>
      <c r="F122" s="339">
        <f>'PD11'!H$21</f>
        <v>0</v>
      </c>
      <c r="G122" s="13" t="s">
        <v>153</v>
      </c>
    </row>
    <row r="123" spans="1:7" s="121" customFormat="1" outlineLevel="2" x14ac:dyDescent="0.2">
      <c r="A123" s="118" t="str">
        <f xml:space="preserve"> 'PD11'!M$21</f>
        <v>PD11.10</v>
      </c>
      <c r="B123" s="118"/>
      <c r="C123" s="119"/>
      <c r="D123" s="120"/>
      <c r="E123" s="13" t="s">
        <v>205</v>
      </c>
      <c r="F123" s="339">
        <f>'PD11'!I$21</f>
        <v>0</v>
      </c>
      <c r="G123" s="13" t="s">
        <v>153</v>
      </c>
    </row>
    <row r="124" spans="1:7" s="121" customFormat="1" outlineLevel="2" x14ac:dyDescent="0.2">
      <c r="A124" s="118" t="str">
        <f xml:space="preserve"> 'PD11'!M$21</f>
        <v>PD11.10</v>
      </c>
      <c r="B124" s="118"/>
      <c r="C124" s="119"/>
      <c r="D124" s="120"/>
      <c r="E124" s="13" t="s">
        <v>206</v>
      </c>
      <c r="F124" s="339">
        <f>'PD11'!J$21</f>
        <v>0</v>
      </c>
      <c r="G124" s="13" t="s">
        <v>153</v>
      </c>
    </row>
    <row r="125" spans="1:7" outlineLevel="1" x14ac:dyDescent="0.2">
      <c r="E125" s="13"/>
      <c r="F125" s="13"/>
      <c r="G125" s="13"/>
    </row>
    <row r="126" spans="1:7" outlineLevel="1" x14ac:dyDescent="0.2">
      <c r="B126" s="10" t="str">
        <f xml:space="preserve"> 'PD11'!B$23</f>
        <v>PR19 reconciliation end-of-period RCV midnight adjustments as at 31 March 2025</v>
      </c>
      <c r="E126" s="13"/>
      <c r="F126" s="13"/>
      <c r="G126" s="13"/>
    </row>
    <row r="127" spans="1:7" outlineLevel="2" x14ac:dyDescent="0.2">
      <c r="E127" s="13"/>
      <c r="F127" s="13"/>
      <c r="G127" s="13"/>
    </row>
    <row r="128" spans="1:7" s="121" customFormat="1" outlineLevel="2" x14ac:dyDescent="0.2">
      <c r="A128" s="118" t="str">
        <f xml:space="preserve"> 'PD11'!M$24</f>
        <v>PD11.11</v>
      </c>
      <c r="B128" s="118"/>
      <c r="C128" s="119"/>
      <c r="D128" s="120"/>
      <c r="E128" s="13" t="s">
        <v>207</v>
      </c>
      <c r="F128" s="339">
        <f>'PD11'!E$24</f>
        <v>0</v>
      </c>
      <c r="G128" s="13" t="s">
        <v>153</v>
      </c>
    </row>
    <row r="129" spans="1:7" s="121" customFormat="1" outlineLevel="2" x14ac:dyDescent="0.2">
      <c r="A129" s="118" t="str">
        <f xml:space="preserve"> 'PD11'!M$24</f>
        <v>PD11.11</v>
      </c>
      <c r="B129" s="118"/>
      <c r="C129" s="119"/>
      <c r="D129" s="120"/>
      <c r="E129" s="13" t="s">
        <v>208</v>
      </c>
      <c r="F129" s="339">
        <f>'PD11'!F$24</f>
        <v>0</v>
      </c>
      <c r="G129" s="13" t="s">
        <v>153</v>
      </c>
    </row>
    <row r="130" spans="1:7" s="121" customFormat="1" outlineLevel="2" x14ac:dyDescent="0.2">
      <c r="A130" s="118" t="str">
        <f xml:space="preserve"> 'PD11'!M$24</f>
        <v>PD11.11</v>
      </c>
      <c r="B130" s="118"/>
      <c r="C130" s="119"/>
      <c r="D130" s="120"/>
      <c r="E130" s="13" t="s">
        <v>209</v>
      </c>
      <c r="F130" s="339">
        <f>'PD11'!G$24</f>
        <v>0</v>
      </c>
      <c r="G130" s="13" t="s">
        <v>153</v>
      </c>
    </row>
    <row r="131" spans="1:7" s="121" customFormat="1" outlineLevel="2" x14ac:dyDescent="0.2">
      <c r="A131" s="118" t="str">
        <f xml:space="preserve"> 'PD11'!M$24</f>
        <v>PD11.11</v>
      </c>
      <c r="B131" s="118"/>
      <c r="C131" s="119"/>
      <c r="D131" s="120"/>
      <c r="E131" s="13" t="s">
        <v>210</v>
      </c>
      <c r="F131" s="339">
        <f>'PD11'!H$24</f>
        <v>0</v>
      </c>
      <c r="G131" s="13" t="s">
        <v>153</v>
      </c>
    </row>
    <row r="132" spans="1:7" s="121" customFormat="1" outlineLevel="2" x14ac:dyDescent="0.2">
      <c r="A132" s="118" t="str">
        <f xml:space="preserve"> 'PD11'!M$24</f>
        <v>PD11.11</v>
      </c>
      <c r="B132" s="118"/>
      <c r="C132" s="119"/>
      <c r="D132" s="120"/>
      <c r="E132" s="13" t="s">
        <v>211</v>
      </c>
      <c r="F132" s="339">
        <f>'PD11'!I$24</f>
        <v>0</v>
      </c>
      <c r="G132" s="13" t="s">
        <v>153</v>
      </c>
    </row>
    <row r="133" spans="1:7" s="121" customFormat="1" outlineLevel="2" x14ac:dyDescent="0.2">
      <c r="A133" s="118" t="str">
        <f xml:space="preserve"> 'PD11'!M$24</f>
        <v>PD11.11</v>
      </c>
      <c r="B133" s="118"/>
      <c r="C133" s="119"/>
      <c r="D133" s="120"/>
      <c r="E133" s="13" t="s">
        <v>212</v>
      </c>
      <c r="F133" s="339">
        <f>'PD11'!J$24</f>
        <v>0</v>
      </c>
      <c r="G133" s="13" t="s">
        <v>153</v>
      </c>
    </row>
    <row r="134" spans="1:7" outlineLevel="2" x14ac:dyDescent="0.2">
      <c r="E134" s="13"/>
      <c r="F134" s="13"/>
      <c r="G134" s="13"/>
    </row>
    <row r="135" spans="1:7" s="121" customFormat="1" outlineLevel="2" x14ac:dyDescent="0.2">
      <c r="A135" s="118" t="str">
        <f xml:space="preserve"> 'PD11'!M$25</f>
        <v>PD11.12</v>
      </c>
      <c r="B135" s="118"/>
      <c r="C135" s="119"/>
      <c r="D135" s="120"/>
      <c r="E135" s="13" t="s">
        <v>213</v>
      </c>
      <c r="F135" s="339">
        <f>'PD11'!E$25</f>
        <v>0</v>
      </c>
      <c r="G135" s="13" t="s">
        <v>153</v>
      </c>
    </row>
    <row r="136" spans="1:7" s="121" customFormat="1" outlineLevel="2" x14ac:dyDescent="0.2">
      <c r="A136" s="118" t="str">
        <f xml:space="preserve"> 'PD11'!M$25</f>
        <v>PD11.12</v>
      </c>
      <c r="B136" s="118"/>
      <c r="C136" s="119"/>
      <c r="D136" s="120"/>
      <c r="E136" s="13" t="s">
        <v>214</v>
      </c>
      <c r="F136" s="339">
        <f>'PD11'!F$25</f>
        <v>6.9</v>
      </c>
      <c r="G136" s="13" t="s">
        <v>153</v>
      </c>
    </row>
    <row r="137" spans="1:7" s="121" customFormat="1" outlineLevel="2" x14ac:dyDescent="0.2">
      <c r="A137" s="118" t="str">
        <f xml:space="preserve"> 'PD11'!M$25</f>
        <v>PD11.12</v>
      </c>
      <c r="B137" s="118"/>
      <c r="C137" s="119"/>
      <c r="D137" s="120"/>
      <c r="E137" s="13" t="s">
        <v>215</v>
      </c>
      <c r="F137" s="339">
        <f>'PD11'!G$25</f>
        <v>0</v>
      </c>
      <c r="G137" s="13" t="s">
        <v>153</v>
      </c>
    </row>
    <row r="138" spans="1:7" s="121" customFormat="1" outlineLevel="2" x14ac:dyDescent="0.2">
      <c r="A138" s="118" t="str">
        <f xml:space="preserve"> 'PD11'!M$25</f>
        <v>PD11.12</v>
      </c>
      <c r="B138" s="118"/>
      <c r="C138" s="119"/>
      <c r="D138" s="120"/>
      <c r="E138" s="13" t="s">
        <v>216</v>
      </c>
      <c r="F138" s="339">
        <f>'PD11'!H$25</f>
        <v>0</v>
      </c>
      <c r="G138" s="13" t="s">
        <v>153</v>
      </c>
    </row>
    <row r="139" spans="1:7" s="121" customFormat="1" outlineLevel="2" x14ac:dyDescent="0.2">
      <c r="A139" s="118" t="str">
        <f xml:space="preserve"> 'PD11'!M$25</f>
        <v>PD11.12</v>
      </c>
      <c r="B139" s="118"/>
      <c r="C139" s="119"/>
      <c r="D139" s="120"/>
      <c r="E139" s="13" t="s">
        <v>217</v>
      </c>
      <c r="F139" s="339">
        <f>'PD11'!I$25</f>
        <v>0</v>
      </c>
      <c r="G139" s="13" t="s">
        <v>153</v>
      </c>
    </row>
    <row r="140" spans="1:7" s="121" customFormat="1" outlineLevel="2" x14ac:dyDescent="0.2">
      <c r="A140" s="118" t="str">
        <f xml:space="preserve"> 'PD11'!M$25</f>
        <v>PD11.12</v>
      </c>
      <c r="B140" s="118"/>
      <c r="C140" s="119"/>
      <c r="D140" s="120"/>
      <c r="E140" s="13" t="s">
        <v>218</v>
      </c>
      <c r="F140" s="339">
        <f>'PD11'!J$25</f>
        <v>0</v>
      </c>
      <c r="G140" s="13" t="s">
        <v>153</v>
      </c>
    </row>
    <row r="141" spans="1:7" outlineLevel="2" x14ac:dyDescent="0.2">
      <c r="E141" s="13"/>
      <c r="F141" s="13"/>
      <c r="G141" s="13"/>
    </row>
    <row r="142" spans="1:7" s="121" customFormat="1" outlineLevel="2" x14ac:dyDescent="0.2">
      <c r="A142" s="118" t="str">
        <f xml:space="preserve"> 'PD11'!M$26</f>
        <v>PD11.13</v>
      </c>
      <c r="B142" s="118"/>
      <c r="C142" s="119"/>
      <c r="D142" s="120"/>
      <c r="E142" s="13" t="s">
        <v>219</v>
      </c>
      <c r="F142" s="339">
        <f>'PD11'!E$26</f>
        <v>-1.28</v>
      </c>
      <c r="G142" s="13" t="s">
        <v>153</v>
      </c>
    </row>
    <row r="143" spans="1:7" s="121" customFormat="1" outlineLevel="2" x14ac:dyDescent="0.2">
      <c r="A143" s="118" t="str">
        <f xml:space="preserve"> 'PD11'!M$26</f>
        <v>PD11.13</v>
      </c>
      <c r="B143" s="118"/>
      <c r="C143" s="119"/>
      <c r="D143" s="120"/>
      <c r="E143" s="13" t="s">
        <v>220</v>
      </c>
      <c r="F143" s="339">
        <f>'PD11'!F$26</f>
        <v>73.41</v>
      </c>
      <c r="G143" s="13" t="s">
        <v>153</v>
      </c>
    </row>
    <row r="144" spans="1:7" s="121" customFormat="1" outlineLevel="2" x14ac:dyDescent="0.2">
      <c r="A144" s="118" t="str">
        <f xml:space="preserve"> 'PD11'!M$26</f>
        <v>PD11.13</v>
      </c>
      <c r="B144" s="118"/>
      <c r="C144" s="119"/>
      <c r="D144" s="120"/>
      <c r="E144" s="13" t="s">
        <v>221</v>
      </c>
      <c r="F144" s="339">
        <f>'PD11'!G$26</f>
        <v>-54.942999999999998</v>
      </c>
      <c r="G144" s="13" t="s">
        <v>153</v>
      </c>
    </row>
    <row r="145" spans="1:7" s="121" customFormat="1" outlineLevel="2" x14ac:dyDescent="0.2">
      <c r="A145" s="118" t="str">
        <f xml:space="preserve"> 'PD11'!M$26</f>
        <v>PD11.13</v>
      </c>
      <c r="B145" s="118"/>
      <c r="C145" s="119"/>
      <c r="D145" s="120"/>
      <c r="E145" s="13" t="s">
        <v>222</v>
      </c>
      <c r="F145" s="339">
        <f>'PD11'!H$26</f>
        <v>0.34399999999999997</v>
      </c>
      <c r="G145" s="13" t="s">
        <v>153</v>
      </c>
    </row>
    <row r="146" spans="1:7" s="121" customFormat="1" outlineLevel="2" x14ac:dyDescent="0.2">
      <c r="A146" s="118" t="str">
        <f xml:space="preserve"> 'PD11'!M$26</f>
        <v>PD11.13</v>
      </c>
      <c r="B146" s="118"/>
      <c r="C146" s="119"/>
      <c r="D146" s="120"/>
      <c r="E146" s="13" t="s">
        <v>223</v>
      </c>
      <c r="F146" s="339">
        <f>'PD11'!I$26</f>
        <v>0</v>
      </c>
      <c r="G146" s="13" t="s">
        <v>153</v>
      </c>
    </row>
    <row r="147" spans="1:7" s="121" customFormat="1" outlineLevel="2" x14ac:dyDescent="0.2">
      <c r="A147" s="118" t="str">
        <f xml:space="preserve"> 'PD11'!M$26</f>
        <v>PD11.13</v>
      </c>
      <c r="B147" s="118"/>
      <c r="C147" s="119"/>
      <c r="D147" s="120"/>
      <c r="E147" s="13" t="s">
        <v>224</v>
      </c>
      <c r="F147" s="339">
        <f>'PD11'!J$26</f>
        <v>0</v>
      </c>
      <c r="G147" s="13" t="s">
        <v>153</v>
      </c>
    </row>
    <row r="148" spans="1:7" outlineLevel="2" x14ac:dyDescent="0.2">
      <c r="E148" s="13"/>
      <c r="F148" s="13"/>
      <c r="G148" s="13"/>
    </row>
    <row r="149" spans="1:7" s="121" customFormat="1" outlineLevel="2" x14ac:dyDescent="0.2">
      <c r="A149" s="118" t="str">
        <f xml:space="preserve"> 'PD11'!M$27</f>
        <v>PD11.14</v>
      </c>
      <c r="B149" s="118"/>
      <c r="C149" s="119"/>
      <c r="D149" s="120"/>
      <c r="E149" s="13" t="s">
        <v>225</v>
      </c>
      <c r="F149" s="339">
        <f>'PD11'!E$27</f>
        <v>-0.51400000000000001</v>
      </c>
      <c r="G149" s="13" t="s">
        <v>153</v>
      </c>
    </row>
    <row r="150" spans="1:7" s="121" customFormat="1" outlineLevel="2" x14ac:dyDescent="0.2">
      <c r="A150" s="118" t="str">
        <f xml:space="preserve"> 'PD11'!M$27</f>
        <v>PD11.14</v>
      </c>
      <c r="B150" s="118"/>
      <c r="C150" s="119"/>
      <c r="D150" s="120"/>
      <c r="E150" s="13" t="s">
        <v>226</v>
      </c>
      <c r="F150" s="339">
        <f>'PD11'!F$27</f>
        <v>-2.3820000000000001</v>
      </c>
      <c r="G150" s="13" t="s">
        <v>153</v>
      </c>
    </row>
    <row r="151" spans="1:7" s="121" customFormat="1" outlineLevel="2" x14ac:dyDescent="0.2">
      <c r="A151" s="118" t="str">
        <f xml:space="preserve"> 'PD11'!M$27</f>
        <v>PD11.14</v>
      </c>
      <c r="B151" s="118"/>
      <c r="C151" s="119"/>
      <c r="D151" s="120"/>
      <c r="E151" s="13" t="s">
        <v>227</v>
      </c>
      <c r="F151" s="339">
        <f>'PD11'!G$27</f>
        <v>-4.3479999999999999</v>
      </c>
      <c r="G151" s="13" t="s">
        <v>153</v>
      </c>
    </row>
    <row r="152" spans="1:7" s="121" customFormat="1" outlineLevel="2" x14ac:dyDescent="0.2">
      <c r="A152" s="118" t="str">
        <f xml:space="preserve"> 'PD11'!M$27</f>
        <v>PD11.14</v>
      </c>
      <c r="B152" s="118"/>
      <c r="C152" s="119"/>
      <c r="D152" s="120"/>
      <c r="E152" s="13" t="s">
        <v>228</v>
      </c>
      <c r="F152" s="13" t="s">
        <v>14</v>
      </c>
      <c r="G152" s="13"/>
    </row>
    <row r="153" spans="1:7" s="121" customFormat="1" outlineLevel="2" x14ac:dyDescent="0.2">
      <c r="A153" s="118" t="str">
        <f xml:space="preserve"> 'PD11'!M$27</f>
        <v>PD11.14</v>
      </c>
      <c r="B153" s="118"/>
      <c r="C153" s="119"/>
      <c r="D153" s="120"/>
      <c r="E153" s="13" t="s">
        <v>229</v>
      </c>
      <c r="F153" s="339">
        <f>'PD11'!I$27</f>
        <v>0</v>
      </c>
      <c r="G153" s="13" t="s">
        <v>153</v>
      </c>
    </row>
    <row r="154" spans="1:7" s="121" customFormat="1" outlineLevel="2" x14ac:dyDescent="0.2">
      <c r="A154" s="118" t="str">
        <f xml:space="preserve"> 'PD11'!M$27</f>
        <v>PD11.14</v>
      </c>
      <c r="B154" s="118"/>
      <c r="C154" s="119"/>
      <c r="D154" s="120"/>
      <c r="E154" s="13" t="s">
        <v>230</v>
      </c>
      <c r="F154" s="339">
        <f>'PD11'!J$27</f>
        <v>0</v>
      </c>
      <c r="G154" s="13" t="s">
        <v>153</v>
      </c>
    </row>
    <row r="155" spans="1:7" outlineLevel="2" x14ac:dyDescent="0.2">
      <c r="E155" s="13"/>
      <c r="F155" s="13"/>
      <c r="G155" s="13"/>
    </row>
    <row r="156" spans="1:7" s="121" customFormat="1" outlineLevel="2" x14ac:dyDescent="0.2">
      <c r="A156" s="118" t="str">
        <f xml:space="preserve"> 'PD11'!M$28</f>
        <v>PD11.15</v>
      </c>
      <c r="B156" s="118"/>
      <c r="C156" s="119"/>
      <c r="D156" s="120"/>
      <c r="E156" s="13" t="s">
        <v>231</v>
      </c>
      <c r="F156" s="339">
        <f>'PD11'!E$28</f>
        <v>4.1639999999999997</v>
      </c>
      <c r="G156" s="13" t="s">
        <v>153</v>
      </c>
    </row>
    <row r="157" spans="1:7" s="121" customFormat="1" outlineLevel="2" x14ac:dyDescent="0.2">
      <c r="A157" s="118" t="str">
        <f xml:space="preserve"> 'PD11'!M$28</f>
        <v>PD11.15</v>
      </c>
      <c r="B157" s="118"/>
      <c r="C157" s="119"/>
      <c r="D157" s="120"/>
      <c r="E157" s="13" t="s">
        <v>232</v>
      </c>
      <c r="F157" s="339">
        <f>'PD11'!F$28</f>
        <v>61.726999999999997</v>
      </c>
      <c r="G157" s="13" t="s">
        <v>153</v>
      </c>
    </row>
    <row r="158" spans="1:7" s="121" customFormat="1" outlineLevel="2" x14ac:dyDescent="0.2">
      <c r="A158" s="118" t="str">
        <f xml:space="preserve"> 'PD11'!M$28</f>
        <v>PD11.15</v>
      </c>
      <c r="B158" s="118"/>
      <c r="C158" s="119"/>
      <c r="D158" s="120"/>
      <c r="E158" s="13" t="s">
        <v>233</v>
      </c>
      <c r="F158" s="339">
        <f>'PD11'!G$28</f>
        <v>93.564999999999998</v>
      </c>
      <c r="G158" s="13" t="s">
        <v>153</v>
      </c>
    </row>
    <row r="159" spans="1:7" s="121" customFormat="1" outlineLevel="2" x14ac:dyDescent="0.2">
      <c r="A159" s="118" t="str">
        <f xml:space="preserve"> 'PD11'!M$28</f>
        <v>PD11.15</v>
      </c>
      <c r="B159" s="118"/>
      <c r="C159" s="119"/>
      <c r="D159" s="120"/>
      <c r="E159" s="13" t="s">
        <v>234</v>
      </c>
      <c r="F159" s="339">
        <f>'PD11'!H$28</f>
        <v>6.585</v>
      </c>
      <c r="G159" s="13" t="s">
        <v>153</v>
      </c>
    </row>
    <row r="160" spans="1:7" s="121" customFormat="1" outlineLevel="2" x14ac:dyDescent="0.2">
      <c r="A160" s="118" t="str">
        <f xml:space="preserve"> 'PD11'!M$28</f>
        <v>PD11.15</v>
      </c>
      <c r="B160" s="118"/>
      <c r="C160" s="119"/>
      <c r="D160" s="120"/>
      <c r="E160" s="13" t="s">
        <v>235</v>
      </c>
      <c r="F160" s="339">
        <f>'PD11'!I$28</f>
        <v>0</v>
      </c>
      <c r="G160" s="13" t="s">
        <v>153</v>
      </c>
    </row>
    <row r="161" spans="1:7" s="121" customFormat="1" outlineLevel="2" x14ac:dyDescent="0.2">
      <c r="A161" s="118" t="str">
        <f xml:space="preserve"> 'PD11'!M$28</f>
        <v>PD11.15</v>
      </c>
      <c r="B161" s="118"/>
      <c r="C161" s="119"/>
      <c r="D161" s="120"/>
      <c r="E161" s="13" t="s">
        <v>236</v>
      </c>
      <c r="F161" s="339">
        <f>'PD11'!J$28</f>
        <v>0</v>
      </c>
      <c r="G161" s="13" t="s">
        <v>153</v>
      </c>
    </row>
    <row r="162" spans="1:7" outlineLevel="2" x14ac:dyDescent="0.2">
      <c r="E162" s="13"/>
      <c r="F162" s="13"/>
      <c r="G162" s="13"/>
    </row>
    <row r="163" spans="1:7" s="121" customFormat="1" outlineLevel="2" x14ac:dyDescent="0.2">
      <c r="A163" s="118" t="str">
        <f xml:space="preserve"> 'PD11'!M$29</f>
        <v>PD11.16</v>
      </c>
      <c r="B163" s="118"/>
      <c r="C163" s="119"/>
      <c r="D163" s="120"/>
      <c r="E163" s="13" t="s">
        <v>237</v>
      </c>
      <c r="F163" s="339">
        <f>'PD11'!E$29</f>
        <v>5.7220000000000004</v>
      </c>
      <c r="G163" s="13" t="s">
        <v>153</v>
      </c>
    </row>
    <row r="164" spans="1:7" s="121" customFormat="1" outlineLevel="2" x14ac:dyDescent="0.2">
      <c r="A164" s="118" t="str">
        <f xml:space="preserve"> 'PD11'!M$29</f>
        <v>PD11.16</v>
      </c>
      <c r="B164" s="118"/>
      <c r="C164" s="119"/>
      <c r="D164" s="120"/>
      <c r="E164" s="13" t="s">
        <v>238</v>
      </c>
      <c r="F164" s="339">
        <f>'PD11'!F$29</f>
        <v>10.420999999999999</v>
      </c>
      <c r="G164" s="13" t="s">
        <v>153</v>
      </c>
    </row>
    <row r="165" spans="1:7" s="121" customFormat="1" outlineLevel="2" x14ac:dyDescent="0.2">
      <c r="A165" s="118" t="str">
        <f xml:space="preserve"> 'PD11'!M$29</f>
        <v>PD11.16</v>
      </c>
      <c r="B165" s="118"/>
      <c r="C165" s="119"/>
      <c r="D165" s="120"/>
      <c r="E165" s="13" t="s">
        <v>239</v>
      </c>
      <c r="F165" s="13" t="s">
        <v>14</v>
      </c>
      <c r="G165" s="13"/>
    </row>
    <row r="166" spans="1:7" s="121" customFormat="1" outlineLevel="2" x14ac:dyDescent="0.2">
      <c r="A166" s="118" t="str">
        <f xml:space="preserve"> 'PD11'!M$29</f>
        <v>PD11.16</v>
      </c>
      <c r="B166" s="118"/>
      <c r="C166" s="119"/>
      <c r="D166" s="120"/>
      <c r="E166" s="13" t="s">
        <v>240</v>
      </c>
      <c r="F166" s="13" t="s">
        <v>14</v>
      </c>
      <c r="G166" s="13"/>
    </row>
    <row r="167" spans="1:7" s="121" customFormat="1" outlineLevel="2" x14ac:dyDescent="0.2">
      <c r="A167" s="118" t="str">
        <f xml:space="preserve"> 'PD11'!M$29</f>
        <v>PD11.16</v>
      </c>
      <c r="B167" s="118"/>
      <c r="C167" s="119"/>
      <c r="D167" s="120"/>
      <c r="E167" s="13" t="s">
        <v>241</v>
      </c>
      <c r="F167" s="13" t="s">
        <v>14</v>
      </c>
      <c r="G167" s="13"/>
    </row>
    <row r="168" spans="1:7" s="121" customFormat="1" outlineLevel="2" x14ac:dyDescent="0.2">
      <c r="A168" s="118" t="str">
        <f xml:space="preserve"> 'PD11'!M$29</f>
        <v>PD11.16</v>
      </c>
      <c r="B168" s="118"/>
      <c r="C168" s="119"/>
      <c r="D168" s="120"/>
      <c r="E168" s="13" t="s">
        <v>242</v>
      </c>
      <c r="F168" s="13" t="s">
        <v>14</v>
      </c>
      <c r="G168" s="13"/>
    </row>
    <row r="169" spans="1:7" outlineLevel="2" x14ac:dyDescent="0.2">
      <c r="E169" s="13"/>
      <c r="F169" s="13"/>
      <c r="G169" s="13"/>
    </row>
    <row r="170" spans="1:7" s="121" customFormat="1" outlineLevel="2" x14ac:dyDescent="0.2">
      <c r="A170" s="118" t="str">
        <f xml:space="preserve"> 'PD11'!M$30</f>
        <v>PD11.17</v>
      </c>
      <c r="B170" s="118"/>
      <c r="C170" s="119"/>
      <c r="D170" s="120"/>
      <c r="E170" s="13" t="s">
        <v>243</v>
      </c>
      <c r="F170" s="339">
        <f>'PD11'!E$30</f>
        <v>0</v>
      </c>
      <c r="G170" s="13" t="s">
        <v>153</v>
      </c>
    </row>
    <row r="171" spans="1:7" s="121" customFormat="1" outlineLevel="2" x14ac:dyDescent="0.2">
      <c r="A171" s="118" t="str">
        <f xml:space="preserve"> 'PD11'!M$30</f>
        <v>PD11.17</v>
      </c>
      <c r="B171" s="118"/>
      <c r="C171" s="119"/>
      <c r="D171" s="120"/>
      <c r="E171" s="13" t="s">
        <v>244</v>
      </c>
      <c r="F171" s="339">
        <f>'PD11'!F$30</f>
        <v>0</v>
      </c>
      <c r="G171" s="13" t="s">
        <v>153</v>
      </c>
    </row>
    <row r="172" spans="1:7" s="121" customFormat="1" outlineLevel="2" x14ac:dyDescent="0.2">
      <c r="A172" s="118" t="str">
        <f xml:space="preserve"> 'PD11'!M$30</f>
        <v>PD11.17</v>
      </c>
      <c r="B172" s="118"/>
      <c r="C172" s="119"/>
      <c r="D172" s="120"/>
      <c r="E172" s="13" t="s">
        <v>245</v>
      </c>
      <c r="F172" s="339">
        <f>'PD11'!G$30</f>
        <v>0</v>
      </c>
      <c r="G172" s="13" t="s">
        <v>153</v>
      </c>
    </row>
    <row r="173" spans="1:7" s="121" customFormat="1" outlineLevel="2" x14ac:dyDescent="0.2">
      <c r="A173" s="118" t="str">
        <f xml:space="preserve"> 'PD11'!M$30</f>
        <v>PD11.17</v>
      </c>
      <c r="B173" s="118"/>
      <c r="C173" s="119"/>
      <c r="D173" s="120"/>
      <c r="E173" s="13" t="s">
        <v>246</v>
      </c>
      <c r="F173" s="339">
        <f>'PD11'!H$30</f>
        <v>0</v>
      </c>
      <c r="G173" s="13" t="s">
        <v>153</v>
      </c>
    </row>
    <row r="174" spans="1:7" s="121" customFormat="1" outlineLevel="2" x14ac:dyDescent="0.2">
      <c r="A174" s="118" t="str">
        <f xml:space="preserve"> 'PD11'!M$30</f>
        <v>PD11.17</v>
      </c>
      <c r="B174" s="118"/>
      <c r="C174" s="119"/>
      <c r="D174" s="120"/>
      <c r="E174" s="13" t="s">
        <v>247</v>
      </c>
      <c r="F174" s="13" t="s">
        <v>14</v>
      </c>
      <c r="G174" s="13"/>
    </row>
    <row r="175" spans="1:7" s="121" customFormat="1" outlineLevel="2" x14ac:dyDescent="0.2">
      <c r="A175" s="118" t="str">
        <f xml:space="preserve"> 'PD11'!M$30</f>
        <v>PD11.17</v>
      </c>
      <c r="B175" s="118"/>
      <c r="C175" s="119"/>
      <c r="D175" s="120"/>
      <c r="E175" s="13" t="s">
        <v>248</v>
      </c>
      <c r="F175" s="13" t="s">
        <v>14</v>
      </c>
      <c r="G175" s="13"/>
    </row>
    <row r="176" spans="1:7" outlineLevel="2" x14ac:dyDescent="0.2">
      <c r="E176" s="13"/>
      <c r="F176" s="13"/>
      <c r="G176" s="13"/>
    </row>
    <row r="177" spans="1:7" s="121" customFormat="1" outlineLevel="2" x14ac:dyDescent="0.2">
      <c r="A177" s="118" t="str">
        <f xml:space="preserve"> 'PD11'!M$31</f>
        <v>PD11.18</v>
      </c>
      <c r="B177" s="118"/>
      <c r="C177" s="119"/>
      <c r="D177" s="120"/>
      <c r="E177" s="13" t="s">
        <v>249</v>
      </c>
      <c r="F177" s="13" t="s">
        <v>14</v>
      </c>
      <c r="G177" s="13"/>
    </row>
    <row r="178" spans="1:7" s="121" customFormat="1" outlineLevel="2" x14ac:dyDescent="0.2">
      <c r="A178" s="118" t="str">
        <f xml:space="preserve"> 'PD11'!M$31</f>
        <v>PD11.18</v>
      </c>
      <c r="B178" s="118"/>
      <c r="C178" s="119"/>
      <c r="D178" s="120"/>
      <c r="E178" s="13" t="s">
        <v>250</v>
      </c>
      <c r="F178" s="13" t="s">
        <v>14</v>
      </c>
      <c r="G178" s="13"/>
    </row>
    <row r="179" spans="1:7" s="121" customFormat="1" outlineLevel="2" x14ac:dyDescent="0.2">
      <c r="A179" s="118" t="str">
        <f xml:space="preserve"> 'PD11'!M$31</f>
        <v>PD11.18</v>
      </c>
      <c r="B179" s="118"/>
      <c r="C179" s="119"/>
      <c r="D179" s="120"/>
      <c r="E179" s="13" t="s">
        <v>251</v>
      </c>
      <c r="F179" s="13" t="s">
        <v>14</v>
      </c>
      <c r="G179" s="13"/>
    </row>
    <row r="180" spans="1:7" s="121" customFormat="1" outlineLevel="2" x14ac:dyDescent="0.2">
      <c r="A180" s="118" t="str">
        <f xml:space="preserve"> 'PD11'!M$31</f>
        <v>PD11.18</v>
      </c>
      <c r="B180" s="118"/>
      <c r="C180" s="119"/>
      <c r="D180" s="120"/>
      <c r="E180" s="13" t="s">
        <v>252</v>
      </c>
      <c r="F180" s="13" t="s">
        <v>14</v>
      </c>
      <c r="G180" s="13"/>
    </row>
    <row r="181" spans="1:7" s="121" customFormat="1" outlineLevel="2" x14ac:dyDescent="0.2">
      <c r="A181" s="118" t="str">
        <f xml:space="preserve"> 'PD11'!M$31</f>
        <v>PD11.18</v>
      </c>
      <c r="B181" s="118"/>
      <c r="C181" s="119"/>
      <c r="D181" s="120"/>
      <c r="E181" s="13" t="s">
        <v>253</v>
      </c>
      <c r="F181" s="339">
        <f>'PD11'!I$31</f>
        <v>0</v>
      </c>
      <c r="G181" s="13" t="s">
        <v>153</v>
      </c>
    </row>
    <row r="182" spans="1:7" s="121" customFormat="1" outlineLevel="2" x14ac:dyDescent="0.2">
      <c r="A182" s="118" t="str">
        <f xml:space="preserve"> 'PD11'!M$31</f>
        <v>PD11.18</v>
      </c>
      <c r="B182" s="118"/>
      <c r="C182" s="119"/>
      <c r="D182" s="120"/>
      <c r="E182" s="13" t="s">
        <v>254</v>
      </c>
      <c r="F182" s="339">
        <f>'PD11'!J$31</f>
        <v>0</v>
      </c>
      <c r="G182" s="13" t="s">
        <v>153</v>
      </c>
    </row>
    <row r="183" spans="1:7" outlineLevel="2" x14ac:dyDescent="0.2">
      <c r="E183" s="13"/>
      <c r="F183" s="13"/>
      <c r="G183" s="13"/>
    </row>
    <row r="184" spans="1:7" s="121" customFormat="1" outlineLevel="2" x14ac:dyDescent="0.2">
      <c r="A184" s="118" t="str">
        <f xml:space="preserve"> 'PD11'!M$32</f>
        <v>PD11.19</v>
      </c>
      <c r="B184" s="118"/>
      <c r="C184" s="119"/>
      <c r="D184" s="120"/>
      <c r="E184" s="13" t="s">
        <v>255</v>
      </c>
      <c r="F184" s="339">
        <f>'PD11'!E$32</f>
        <v>0</v>
      </c>
      <c r="G184" s="13" t="s">
        <v>153</v>
      </c>
    </row>
    <row r="185" spans="1:7" s="121" customFormat="1" outlineLevel="2" x14ac:dyDescent="0.2">
      <c r="A185" s="118" t="str">
        <f xml:space="preserve"> 'PD11'!M$32</f>
        <v>PD11.19</v>
      </c>
      <c r="B185" s="118"/>
      <c r="C185" s="119"/>
      <c r="D185" s="120"/>
      <c r="E185" s="13" t="s">
        <v>256</v>
      </c>
      <c r="F185" s="339">
        <f>'PD11'!F$32</f>
        <v>0</v>
      </c>
      <c r="G185" s="13" t="s">
        <v>153</v>
      </c>
    </row>
    <row r="186" spans="1:7" s="121" customFormat="1" outlineLevel="2" x14ac:dyDescent="0.2">
      <c r="A186" s="118" t="str">
        <f xml:space="preserve"> 'PD11'!M$32</f>
        <v>PD11.19</v>
      </c>
      <c r="B186" s="118"/>
      <c r="C186" s="119"/>
      <c r="D186" s="120"/>
      <c r="E186" s="13" t="s">
        <v>257</v>
      </c>
      <c r="F186" s="339">
        <f>'PD11'!G$32</f>
        <v>0</v>
      </c>
      <c r="G186" s="13" t="s">
        <v>153</v>
      </c>
    </row>
    <row r="187" spans="1:7" s="121" customFormat="1" outlineLevel="2" x14ac:dyDescent="0.2">
      <c r="A187" s="118" t="str">
        <f xml:space="preserve"> 'PD11'!M$32</f>
        <v>PD11.19</v>
      </c>
      <c r="B187" s="118"/>
      <c r="C187" s="119"/>
      <c r="D187" s="120"/>
      <c r="E187" s="13" t="s">
        <v>258</v>
      </c>
      <c r="F187" s="339">
        <f>'PD11'!H$32</f>
        <v>0</v>
      </c>
      <c r="G187" s="13" t="s">
        <v>153</v>
      </c>
    </row>
    <row r="188" spans="1:7" s="121" customFormat="1" outlineLevel="2" x14ac:dyDescent="0.2">
      <c r="A188" s="118" t="str">
        <f xml:space="preserve"> 'PD11'!M$32</f>
        <v>PD11.19</v>
      </c>
      <c r="B188" s="118"/>
      <c r="C188" s="119"/>
      <c r="D188" s="120"/>
      <c r="E188" s="13" t="s">
        <v>259</v>
      </c>
      <c r="F188" s="339">
        <f>'PD11'!I$32</f>
        <v>0</v>
      </c>
      <c r="G188" s="13" t="s">
        <v>153</v>
      </c>
    </row>
    <row r="189" spans="1:7" s="121" customFormat="1" outlineLevel="2" x14ac:dyDescent="0.2">
      <c r="A189" s="118" t="str">
        <f xml:space="preserve"> 'PD11'!M$32</f>
        <v>PD11.19</v>
      </c>
      <c r="B189" s="118"/>
      <c r="C189" s="119"/>
      <c r="D189" s="120"/>
      <c r="E189" s="13" t="s">
        <v>260</v>
      </c>
      <c r="F189" s="339">
        <f>'PD11'!J$32</f>
        <v>0</v>
      </c>
      <c r="G189" s="13" t="s">
        <v>153</v>
      </c>
    </row>
    <row r="190" spans="1:7" outlineLevel="1" x14ac:dyDescent="0.2">
      <c r="E190" s="13"/>
      <c r="F190" s="13"/>
      <c r="G190" s="13"/>
    </row>
    <row r="191" spans="1:7" outlineLevel="1" x14ac:dyDescent="0.2">
      <c r="B191" s="10" t="str">
        <f xml:space="preserve"> 'PD11'!B$34</f>
        <v>PR24 end-of-period RCV midnight adjustments as at 31 March 2025</v>
      </c>
      <c r="E191" s="13"/>
      <c r="F191" s="13"/>
      <c r="G191" s="13"/>
    </row>
    <row r="192" spans="1:7" outlineLevel="2" x14ac:dyDescent="0.2">
      <c r="E192" s="13"/>
      <c r="F192" s="13"/>
      <c r="G192" s="13"/>
    </row>
    <row r="193" spans="1:7" s="121" customFormat="1" outlineLevel="2" x14ac:dyDescent="0.2">
      <c r="A193" s="118" t="str">
        <f xml:space="preserve"> 'PD11'!M$35</f>
        <v>PD11.20</v>
      </c>
      <c r="B193" s="118"/>
      <c r="C193" s="119"/>
      <c r="D193" s="120"/>
      <c r="E193" s="13" t="s">
        <v>261</v>
      </c>
      <c r="F193" s="339">
        <f>'PD11'!E$35</f>
        <v>1.7470000000000001</v>
      </c>
      <c r="G193" s="13" t="s">
        <v>153</v>
      </c>
    </row>
    <row r="194" spans="1:7" s="121" customFormat="1" outlineLevel="2" x14ac:dyDescent="0.2">
      <c r="A194" s="118" t="str">
        <f xml:space="preserve"> 'PD11'!M$35</f>
        <v>PD11.20</v>
      </c>
      <c r="B194" s="118"/>
      <c r="C194" s="119"/>
      <c r="D194" s="120"/>
      <c r="E194" s="13" t="s">
        <v>262</v>
      </c>
      <c r="F194" s="339">
        <f>'PD11'!F$35</f>
        <v>5.68</v>
      </c>
      <c r="G194" s="13" t="s">
        <v>153</v>
      </c>
    </row>
    <row r="195" spans="1:7" s="121" customFormat="1" outlineLevel="2" x14ac:dyDescent="0.2">
      <c r="A195" s="118" t="str">
        <f xml:space="preserve"> 'PD11'!M$35</f>
        <v>PD11.20</v>
      </c>
      <c r="B195" s="118"/>
      <c r="C195" s="119"/>
      <c r="D195" s="120"/>
      <c r="E195" s="13" t="s">
        <v>263</v>
      </c>
      <c r="F195" s="339">
        <f>'PD11'!G$35</f>
        <v>18.472999999999999</v>
      </c>
      <c r="G195" s="13" t="s">
        <v>153</v>
      </c>
    </row>
    <row r="196" spans="1:7" s="121" customFormat="1" outlineLevel="2" x14ac:dyDescent="0.2">
      <c r="A196" s="118" t="str">
        <f xml:space="preserve"> 'PD11'!M$35</f>
        <v>PD11.20</v>
      </c>
      <c r="B196" s="118"/>
      <c r="C196" s="119"/>
      <c r="D196" s="120"/>
      <c r="E196" s="13" t="s">
        <v>264</v>
      </c>
      <c r="F196" s="339">
        <f>'PD11'!H$35</f>
        <v>0</v>
      </c>
      <c r="G196" s="13" t="s">
        <v>153</v>
      </c>
    </row>
    <row r="197" spans="1:7" s="121" customFormat="1" outlineLevel="2" x14ac:dyDescent="0.2">
      <c r="A197" s="118" t="str">
        <f xml:space="preserve"> 'PD11'!M$35</f>
        <v>PD11.20</v>
      </c>
      <c r="B197" s="118"/>
      <c r="C197" s="119"/>
      <c r="D197" s="120"/>
      <c r="E197" s="13" t="s">
        <v>265</v>
      </c>
      <c r="F197" s="339">
        <f>'PD11'!I$35</f>
        <v>0</v>
      </c>
      <c r="G197" s="13" t="s">
        <v>153</v>
      </c>
    </row>
    <row r="198" spans="1:7" s="121" customFormat="1" outlineLevel="2" x14ac:dyDescent="0.2">
      <c r="A198" s="118" t="str">
        <f xml:space="preserve"> 'PD11'!M$35</f>
        <v>PD11.20</v>
      </c>
      <c r="B198" s="118"/>
      <c r="C198" s="119"/>
      <c r="D198" s="120"/>
      <c r="E198" s="13" t="s">
        <v>266</v>
      </c>
      <c r="F198" s="339">
        <f>'PD11'!J$35</f>
        <v>0</v>
      </c>
      <c r="G198" s="13" t="s">
        <v>153</v>
      </c>
    </row>
    <row r="199" spans="1:7" outlineLevel="2" x14ac:dyDescent="0.2">
      <c r="E199" s="13"/>
      <c r="F199" s="13"/>
      <c r="G199" s="13"/>
    </row>
    <row r="200" spans="1:7" s="121" customFormat="1" outlineLevel="2" x14ac:dyDescent="0.2">
      <c r="A200" s="118" t="str">
        <f xml:space="preserve"> 'PD11'!M$36</f>
        <v>PD11.21</v>
      </c>
      <c r="B200" s="118"/>
      <c r="C200" s="119"/>
      <c r="D200" s="120"/>
      <c r="E200" s="13" t="s">
        <v>267</v>
      </c>
      <c r="F200" s="339">
        <f>'PD11'!E$36</f>
        <v>3.653</v>
      </c>
      <c r="G200" s="13" t="s">
        <v>153</v>
      </c>
    </row>
    <row r="201" spans="1:7" s="121" customFormat="1" outlineLevel="2" x14ac:dyDescent="0.2">
      <c r="A201" s="118" t="str">
        <f xml:space="preserve"> 'PD11'!M$36</f>
        <v>PD11.21</v>
      </c>
      <c r="B201" s="118"/>
      <c r="C201" s="119"/>
      <c r="D201" s="120"/>
      <c r="E201" s="13" t="s">
        <v>268</v>
      </c>
      <c r="F201" s="339">
        <f>'PD11'!F$36</f>
        <v>11.843999999999999</v>
      </c>
      <c r="G201" s="13" t="s">
        <v>153</v>
      </c>
    </row>
    <row r="202" spans="1:7" s="121" customFormat="1" outlineLevel="2" x14ac:dyDescent="0.2">
      <c r="A202" s="118" t="str">
        <f xml:space="preserve"> 'PD11'!M$36</f>
        <v>PD11.21</v>
      </c>
      <c r="B202" s="118"/>
      <c r="C202" s="119"/>
      <c r="D202" s="120"/>
      <c r="E202" s="13" t="s">
        <v>269</v>
      </c>
      <c r="F202" s="339">
        <f>'PD11'!G$36</f>
        <v>15.795</v>
      </c>
      <c r="G202" s="13" t="s">
        <v>153</v>
      </c>
    </row>
    <row r="203" spans="1:7" s="121" customFormat="1" outlineLevel="2" x14ac:dyDescent="0.2">
      <c r="A203" s="118" t="str">
        <f xml:space="preserve"> 'PD11'!M$36</f>
        <v>PD11.21</v>
      </c>
      <c r="B203" s="118"/>
      <c r="C203" s="119"/>
      <c r="D203" s="120"/>
      <c r="E203" s="13" t="s">
        <v>270</v>
      </c>
      <c r="F203" s="339">
        <f>'PD11'!H$36</f>
        <v>0</v>
      </c>
      <c r="G203" s="13" t="s">
        <v>153</v>
      </c>
    </row>
    <row r="204" spans="1:7" s="121" customFormat="1" outlineLevel="2" x14ac:dyDescent="0.2">
      <c r="A204" s="118" t="str">
        <f xml:space="preserve"> 'PD11'!M$36</f>
        <v>PD11.21</v>
      </c>
      <c r="B204" s="118"/>
      <c r="C204" s="119"/>
      <c r="D204" s="120"/>
      <c r="E204" s="13" t="s">
        <v>271</v>
      </c>
      <c r="F204" s="339">
        <f>'PD11'!I$36</f>
        <v>0</v>
      </c>
      <c r="G204" s="13" t="s">
        <v>153</v>
      </c>
    </row>
    <row r="205" spans="1:7" s="121" customFormat="1" outlineLevel="2" x14ac:dyDescent="0.2">
      <c r="A205" s="118" t="str">
        <f xml:space="preserve"> 'PD11'!M$36</f>
        <v>PD11.21</v>
      </c>
      <c r="B205" s="118"/>
      <c r="C205" s="119"/>
      <c r="D205" s="120"/>
      <c r="E205" s="13" t="s">
        <v>272</v>
      </c>
      <c r="F205" s="339">
        <f>'PD11'!J$36</f>
        <v>0</v>
      </c>
      <c r="G205" s="13" t="s">
        <v>153</v>
      </c>
    </row>
    <row r="206" spans="1:7" s="121" customFormat="1" outlineLevel="1" x14ac:dyDescent="0.2">
      <c r="A206" s="118"/>
      <c r="B206" s="118"/>
      <c r="C206" s="119"/>
      <c r="D206" s="120"/>
      <c r="F206" s="24"/>
    </row>
    <row r="207" spans="1:7" s="121" customFormat="1" outlineLevel="1" x14ac:dyDescent="0.2">
      <c r="A207" s="118"/>
      <c r="B207" s="118"/>
      <c r="C207" s="119"/>
      <c r="D207" s="120"/>
      <c r="F207" s="24"/>
    </row>
    <row r="209" spans="1:1" x14ac:dyDescent="0.2">
      <c r="A209" s="10" t="s">
        <v>90</v>
      </c>
    </row>
  </sheetData>
  <conditionalFormatting sqref="F2">
    <cfRule type="cellIs" dxfId="79" priority="6" stopIfTrue="1" operator="notEqual">
      <formula>0</formula>
    </cfRule>
    <cfRule type="cellIs" dxfId="78" priority="7" stopIfTrue="1" operator="equal">
      <formula>""</formula>
    </cfRule>
  </conditionalFormatting>
  <conditionalFormatting sqref="J3:GO3">
    <cfRule type="cellIs" dxfId="77" priority="1" operator="equal">
      <formula>"PPA ext."</formula>
    </cfRule>
    <cfRule type="cellIs" dxfId="76" priority="2" operator="equal">
      <formula>"Delay"</formula>
    </cfRule>
    <cfRule type="cellIs" dxfId="75" priority="3" operator="equal">
      <formula>"Fin Close"</formula>
    </cfRule>
    <cfRule type="cellIs" dxfId="74" priority="4" stopIfTrue="1" operator="equal">
      <formula>"Construction"</formula>
    </cfRule>
    <cfRule type="cellIs" dxfId="73" priority="5" stopIfTrue="1" operator="equal">
      <formula>"Operations"</formula>
    </cfRule>
  </conditionalFormatting>
  <conditionalFormatting sqref="GP4:LI4">
    <cfRule type="cellIs" dxfId="72" priority="21" stopIfTrue="1" operator="equal">
      <formula>"Budget"</formula>
    </cfRule>
    <cfRule type="cellIs" dxfId="71" priority="22" stopIfTrue="1" operator="equal">
      <formula>"Actuals"</formula>
    </cfRule>
    <cfRule type="cellIs" dxfId="70" priority="23" stopIfTrue="1" operator="equal">
      <formula>"Forecast"</formula>
    </cfRule>
  </conditionalFormatting>
  <conditionalFormatting sqref="GP4:XFD4">
    <cfRule type="cellIs" dxfId="69" priority="13" operator="equal">
      <formula xml:space="preserve"> "FC/Const."</formula>
    </cfRule>
    <cfRule type="cellIs" dxfId="68" priority="14" operator="equal">
      <formula>"Ops/Post-cont."</formula>
    </cfRule>
    <cfRule type="cellIs" dxfId="67" priority="15" operator="equal">
      <formula>"Const/Ops"</formula>
    </cfRule>
    <cfRule type="cellIs" dxfId="66" priority="16" operator="equal">
      <formula>"Fin-close"</formula>
    </cfRule>
    <cfRule type="cellIs" dxfId="65" priority="17" stopIfTrue="1" operator="equal">
      <formula>"Const"</formula>
    </cfRule>
    <cfRule type="cellIs" dxfId="64" priority="18" stopIfTrue="1" operator="equal">
      <formula>"Ops"</formula>
    </cfRule>
    <cfRule type="cellIs" dxfId="63" priority="19" stopIfTrue="1" operator="equal">
      <formula>"Const"</formula>
    </cfRule>
    <cfRule type="cellIs" dxfId="62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45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675B-81BF-4E4D-BEDD-262AB80E0380}">
  <sheetPr>
    <outlinePr summaryBelow="0" summaryRight="0"/>
    <pageSetUpPr fitToPage="1"/>
  </sheetPr>
  <dimension ref="A1:AAE52"/>
  <sheetViews>
    <sheetView showGridLines="0" defaultGridColor="0" colorId="22" zoomScale="90" zoomScaleNormal="90" workbookViewId="0">
      <pane xSplit="9" ySplit="5" topLeftCell="J6" activePane="bottomRight" state="frozen"/>
      <selection activeCell="A8" sqref="A8"/>
      <selection pane="topRight" activeCell="A8" sqref="A8"/>
      <selection pane="bottomLeft" activeCell="A8" sqref="A8"/>
      <selection pane="bottomRight" activeCell="J6" sqref="J6"/>
    </sheetView>
  </sheetViews>
  <sheetFormatPr defaultColWidth="0" defaultRowHeight="13" x14ac:dyDescent="0.2"/>
  <cols>
    <col min="1" max="2" width="1.44140625" style="10" customWidth="1"/>
    <col min="3" max="3" width="1.44140625" style="19" customWidth="1"/>
    <col min="4" max="4" width="1.44140625" style="31" customWidth="1"/>
    <col min="5" max="5" width="36.6640625" style="24" bestFit="1" customWidth="1"/>
    <col min="6" max="6" width="14.44140625" style="24" bestFit="1" customWidth="1"/>
    <col min="7" max="7" width="13.109375" style="24" bestFit="1" customWidth="1"/>
    <col min="8" max="8" width="7" style="24" bestFit="1" customWidth="1"/>
    <col min="9" max="9" width="3.44140625" style="24" customWidth="1"/>
    <col min="10" max="23" width="11.6640625" style="24" bestFit="1" customWidth="1"/>
    <col min="24" max="16384" width="15.109375" style="24" hidden="1"/>
  </cols>
  <sheetData>
    <row r="1" spans="1:707" s="15" customFormat="1" ht="31" x14ac:dyDescent="0.2">
      <c r="A1" s="1" t="str">
        <f ca="1" xml:space="preserve"> RIGHT(CELL("filename", A1), LEN(CELL("filename", A1)) - SEARCH("]", CELL("filename", A1)))</f>
        <v>Time</v>
      </c>
      <c r="B1" s="1"/>
    </row>
    <row r="2" spans="1:707" s="30" customFormat="1" x14ac:dyDescent="0.2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t="shared" ref="J2:W2" si="0" xml:space="preserve"> J$12</f>
        <v>42825</v>
      </c>
      <c r="K2" s="5">
        <f t="shared" si="0"/>
        <v>43190</v>
      </c>
      <c r="L2" s="5">
        <f t="shared" si="0"/>
        <v>43555</v>
      </c>
      <c r="M2" s="5">
        <f t="shared" si="0"/>
        <v>43921</v>
      </c>
      <c r="N2" s="5">
        <f t="shared" si="0"/>
        <v>44286</v>
      </c>
      <c r="O2" s="5">
        <f t="shared" si="0"/>
        <v>44651</v>
      </c>
      <c r="P2" s="5">
        <f t="shared" si="0"/>
        <v>45016</v>
      </c>
      <c r="Q2" s="5">
        <f t="shared" si="0"/>
        <v>45382</v>
      </c>
      <c r="R2" s="5">
        <f t="shared" si="0"/>
        <v>45747</v>
      </c>
      <c r="S2" s="5">
        <f t="shared" si="0"/>
        <v>46112</v>
      </c>
      <c r="T2" s="5">
        <f t="shared" si="0"/>
        <v>46477</v>
      </c>
      <c r="U2" s="5">
        <f t="shared" si="0"/>
        <v>46843</v>
      </c>
      <c r="V2" s="5">
        <f t="shared" si="0"/>
        <v>47208</v>
      </c>
      <c r="W2" s="5">
        <f t="shared" si="0"/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2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J$40</f>
        <v/>
      </c>
      <c r="K3" s="2" t="str">
        <f t="shared" ref="K3:W3" si="1">K$40</f>
        <v/>
      </c>
      <c r="L3" s="2" t="str">
        <f t="shared" si="1"/>
        <v/>
      </c>
      <c r="M3" s="2" t="str">
        <f t="shared" si="1"/>
        <v/>
      </c>
      <c r="N3" s="2" t="str">
        <f t="shared" si="1"/>
        <v/>
      </c>
      <c r="O3" s="2" t="str">
        <f t="shared" si="1"/>
        <v/>
      </c>
      <c r="P3" s="2" t="str">
        <f t="shared" si="1"/>
        <v/>
      </c>
      <c r="Q3" s="2" t="str">
        <f t="shared" si="1"/>
        <v/>
      </c>
      <c r="R3" s="2" t="str">
        <f t="shared" si="1"/>
        <v/>
      </c>
      <c r="S3" s="2" t="str">
        <f t="shared" si="1"/>
        <v>PR24</v>
      </c>
      <c r="T3" s="2" t="str">
        <f t="shared" si="1"/>
        <v>PR24</v>
      </c>
      <c r="U3" s="2" t="str">
        <f t="shared" si="1"/>
        <v>PR24</v>
      </c>
      <c r="V3" s="2" t="str">
        <f t="shared" si="1"/>
        <v>PR24</v>
      </c>
      <c r="W3" s="2" t="str">
        <f t="shared" si="1"/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2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J$45</f>
        <v>2017</v>
      </c>
      <c r="K4" s="7">
        <f t="shared" ref="K4:W4" si="2" xml:space="preserve"> K$45</f>
        <v>2018</v>
      </c>
      <c r="L4" s="7">
        <f t="shared" si="2"/>
        <v>2019</v>
      </c>
      <c r="M4" s="7">
        <f t="shared" si="2"/>
        <v>2020</v>
      </c>
      <c r="N4" s="7">
        <f t="shared" si="2"/>
        <v>2021</v>
      </c>
      <c r="O4" s="7">
        <f t="shared" si="2"/>
        <v>2022</v>
      </c>
      <c r="P4" s="7">
        <f t="shared" si="2"/>
        <v>2023</v>
      </c>
      <c r="Q4" s="7">
        <f t="shared" si="2"/>
        <v>2024</v>
      </c>
      <c r="R4" s="7">
        <f t="shared" si="2"/>
        <v>2025</v>
      </c>
      <c r="S4" s="7">
        <f t="shared" si="2"/>
        <v>2026</v>
      </c>
      <c r="T4" s="7">
        <f t="shared" si="2"/>
        <v>2027</v>
      </c>
      <c r="U4" s="7">
        <f t="shared" si="2"/>
        <v>2028</v>
      </c>
      <c r="V4" s="7">
        <f t="shared" si="2"/>
        <v>2029</v>
      </c>
      <c r="W4" s="7">
        <f t="shared" si="2"/>
        <v>2030</v>
      </c>
    </row>
    <row r="5" spans="1:707" s="3" customFormat="1" x14ac:dyDescent="0.2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t="shared" ref="J5:W5" si="3" xml:space="preserve"> J$15</f>
        <v>1</v>
      </c>
      <c r="K5" s="4">
        <f t="shared" si="3"/>
        <v>2</v>
      </c>
      <c r="L5" s="4">
        <f t="shared" si="3"/>
        <v>3</v>
      </c>
      <c r="M5" s="4">
        <f t="shared" si="3"/>
        <v>4</v>
      </c>
      <c r="N5" s="4">
        <f t="shared" si="3"/>
        <v>5</v>
      </c>
      <c r="O5" s="4">
        <f t="shared" si="3"/>
        <v>6</v>
      </c>
      <c r="P5" s="4">
        <f t="shared" si="3"/>
        <v>7</v>
      </c>
      <c r="Q5" s="4">
        <f t="shared" si="3"/>
        <v>8</v>
      </c>
      <c r="R5" s="4">
        <f t="shared" si="3"/>
        <v>9</v>
      </c>
      <c r="S5" s="4">
        <f t="shared" si="3"/>
        <v>10</v>
      </c>
      <c r="T5" s="4">
        <f t="shared" si="3"/>
        <v>11</v>
      </c>
      <c r="U5" s="4">
        <f t="shared" si="3"/>
        <v>12</v>
      </c>
      <c r="V5" s="4">
        <f t="shared" si="3"/>
        <v>13</v>
      </c>
      <c r="W5" s="4">
        <f t="shared" si="3"/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2">
      <c r="A6" s="10"/>
      <c r="B6" s="10"/>
      <c r="C6" s="19"/>
      <c r="F6" s="10"/>
      <c r="G6" s="10"/>
      <c r="H6" s="10"/>
    </row>
    <row r="8" spans="1:707" x14ac:dyDescent="0.2">
      <c r="A8" s="10" t="s">
        <v>273</v>
      </c>
    </row>
    <row r="9" spans="1:707" x14ac:dyDescent="0.2">
      <c r="B9" s="10" t="s">
        <v>274</v>
      </c>
    </row>
    <row r="10" spans="1:707" x14ac:dyDescent="0.2">
      <c r="E10" s="11" t="str">
        <f t="shared" ref="E10:W10" si="4" xml:space="preserve">  E$21</f>
        <v>Model period start</v>
      </c>
      <c r="F10" s="11">
        <f t="shared" si="4"/>
        <v>0</v>
      </c>
      <c r="G10" s="11" t="str">
        <f t="shared" si="4"/>
        <v>date</v>
      </c>
      <c r="H10" s="11">
        <f t="shared" si="4"/>
        <v>0</v>
      </c>
      <c r="I10" s="11">
        <f t="shared" si="4"/>
        <v>0</v>
      </c>
      <c r="J10" s="11">
        <f t="shared" si="4"/>
        <v>42461</v>
      </c>
      <c r="K10" s="11">
        <f t="shared" si="4"/>
        <v>42826</v>
      </c>
      <c r="L10" s="11">
        <f t="shared" si="4"/>
        <v>43191</v>
      </c>
      <c r="M10" s="11">
        <f t="shared" si="4"/>
        <v>43556</v>
      </c>
      <c r="N10" s="11">
        <f t="shared" si="4"/>
        <v>43922</v>
      </c>
      <c r="O10" s="11">
        <f t="shared" si="4"/>
        <v>44287</v>
      </c>
      <c r="P10" s="11">
        <f t="shared" si="4"/>
        <v>44652</v>
      </c>
      <c r="Q10" s="11">
        <f t="shared" si="4"/>
        <v>45017</v>
      </c>
      <c r="R10" s="11">
        <f t="shared" si="4"/>
        <v>45383</v>
      </c>
      <c r="S10" s="11">
        <f t="shared" si="4"/>
        <v>45748</v>
      </c>
      <c r="T10" s="11">
        <f t="shared" si="4"/>
        <v>46113</v>
      </c>
      <c r="U10" s="11">
        <f t="shared" si="4"/>
        <v>46478</v>
      </c>
      <c r="V10" s="11">
        <f t="shared" si="4"/>
        <v>46844</v>
      </c>
      <c r="W10" s="11">
        <f t="shared" si="4"/>
        <v>47209</v>
      </c>
    </row>
    <row r="11" spans="1:707" x14ac:dyDescent="0.2">
      <c r="E11" s="16" t="str">
        <f xml:space="preserve">  InpS!E$11</f>
        <v>Months per period (Primary)</v>
      </c>
      <c r="F11" s="16">
        <f xml:space="preserve">  InpS!F$11</f>
        <v>12</v>
      </c>
      <c r="G11" s="16" t="str">
        <f xml:space="preserve">  InpS!G$11</f>
        <v>Months</v>
      </c>
    </row>
    <row r="12" spans="1:707" x14ac:dyDescent="0.2">
      <c r="A12" s="39"/>
      <c r="B12" s="39"/>
      <c r="C12" s="53"/>
      <c r="D12" s="45"/>
      <c r="E12" s="72" t="s">
        <v>274</v>
      </c>
      <c r="F12" s="72"/>
      <c r="G12" s="72" t="s">
        <v>107</v>
      </c>
      <c r="H12" s="72"/>
      <c r="I12" s="72"/>
      <c r="J12" s="93">
        <f t="shared" ref="J12:W12" si="5" xml:space="preserve">  EDATE( J10, $F11 ) - 1</f>
        <v>42825</v>
      </c>
      <c r="K12" s="93">
        <f t="shared" si="5"/>
        <v>43190</v>
      </c>
      <c r="L12" s="93">
        <f t="shared" si="5"/>
        <v>43555</v>
      </c>
      <c r="M12" s="93">
        <f t="shared" si="5"/>
        <v>43921</v>
      </c>
      <c r="N12" s="93">
        <f t="shared" si="5"/>
        <v>44286</v>
      </c>
      <c r="O12" s="93">
        <f t="shared" si="5"/>
        <v>44651</v>
      </c>
      <c r="P12" s="93">
        <f t="shared" si="5"/>
        <v>45016</v>
      </c>
      <c r="Q12" s="93">
        <f t="shared" si="5"/>
        <v>45382</v>
      </c>
      <c r="R12" s="93">
        <f t="shared" si="5"/>
        <v>45747</v>
      </c>
      <c r="S12" s="93">
        <f t="shared" si="5"/>
        <v>46112</v>
      </c>
      <c r="T12" s="93">
        <f t="shared" si="5"/>
        <v>46477</v>
      </c>
      <c r="U12" s="93">
        <f t="shared" si="5"/>
        <v>46843</v>
      </c>
      <c r="V12" s="93">
        <f t="shared" si="5"/>
        <v>47208</v>
      </c>
      <c r="W12" s="93">
        <f t="shared" si="5"/>
        <v>47573</v>
      </c>
    </row>
    <row r="14" spans="1:707" x14ac:dyDescent="0.2">
      <c r="B14" s="10" t="s">
        <v>275</v>
      </c>
    </row>
    <row r="15" spans="1:707" x14ac:dyDescent="0.2">
      <c r="A15" s="39"/>
      <c r="B15" s="39"/>
      <c r="C15" s="53"/>
      <c r="D15" s="45"/>
      <c r="E15" s="72" t="s">
        <v>275</v>
      </c>
      <c r="F15" s="72"/>
      <c r="G15" s="95" t="s">
        <v>276</v>
      </c>
      <c r="H15" s="95"/>
      <c r="I15" s="95"/>
      <c r="J15" s="96">
        <f t="shared" ref="J15:W15" si="6" xml:space="preserve">  I15 + 1</f>
        <v>1</v>
      </c>
      <c r="K15" s="96">
        <f t="shared" si="6"/>
        <v>2</v>
      </c>
      <c r="L15" s="96">
        <f t="shared" si="6"/>
        <v>3</v>
      </c>
      <c r="M15" s="96">
        <f t="shared" si="6"/>
        <v>4</v>
      </c>
      <c r="N15" s="96">
        <f t="shared" si="6"/>
        <v>5</v>
      </c>
      <c r="O15" s="96">
        <f t="shared" si="6"/>
        <v>6</v>
      </c>
      <c r="P15" s="96">
        <f t="shared" si="6"/>
        <v>7</v>
      </c>
      <c r="Q15" s="96">
        <f t="shared" si="6"/>
        <v>8</v>
      </c>
      <c r="R15" s="96">
        <f t="shared" si="6"/>
        <v>9</v>
      </c>
      <c r="S15" s="96">
        <f t="shared" si="6"/>
        <v>10</v>
      </c>
      <c r="T15" s="96">
        <f t="shared" si="6"/>
        <v>11</v>
      </c>
      <c r="U15" s="96">
        <f t="shared" si="6"/>
        <v>12</v>
      </c>
      <c r="V15" s="96">
        <f t="shared" si="6"/>
        <v>13</v>
      </c>
      <c r="W15" s="96">
        <f t="shared" si="6"/>
        <v>14</v>
      </c>
    </row>
    <row r="17" spans="1:23" x14ac:dyDescent="0.2">
      <c r="B17" s="10" t="s">
        <v>277</v>
      </c>
    </row>
    <row r="18" spans="1:23" x14ac:dyDescent="0.2">
      <c r="E18" s="17" t="str">
        <f t="shared" ref="E18:W18" si="7" xml:space="preserve">  E$15</f>
        <v>Period number</v>
      </c>
      <c r="F18" s="17">
        <f t="shared" si="7"/>
        <v>0</v>
      </c>
      <c r="G18" s="17" t="str">
        <f t="shared" si="7"/>
        <v>Counter</v>
      </c>
      <c r="H18" s="17">
        <f t="shared" si="7"/>
        <v>0</v>
      </c>
      <c r="I18" s="17">
        <f t="shared" si="7"/>
        <v>0</v>
      </c>
      <c r="J18" s="17">
        <f t="shared" si="7"/>
        <v>1</v>
      </c>
      <c r="K18" s="17">
        <f t="shared" si="7"/>
        <v>2</v>
      </c>
      <c r="L18" s="17">
        <f t="shared" si="7"/>
        <v>3</v>
      </c>
      <c r="M18" s="17">
        <f t="shared" si="7"/>
        <v>4</v>
      </c>
      <c r="N18" s="17">
        <f t="shared" si="7"/>
        <v>5</v>
      </c>
      <c r="O18" s="17">
        <f t="shared" si="7"/>
        <v>6</v>
      </c>
      <c r="P18" s="17">
        <f t="shared" si="7"/>
        <v>7</v>
      </c>
      <c r="Q18" s="17">
        <f t="shared" si="7"/>
        <v>8</v>
      </c>
      <c r="R18" s="17">
        <f t="shared" si="7"/>
        <v>9</v>
      </c>
      <c r="S18" s="17">
        <f t="shared" si="7"/>
        <v>10</v>
      </c>
      <c r="T18" s="17">
        <f t="shared" si="7"/>
        <v>11</v>
      </c>
      <c r="U18" s="17">
        <f t="shared" si="7"/>
        <v>12</v>
      </c>
      <c r="V18" s="17">
        <f t="shared" si="7"/>
        <v>13</v>
      </c>
      <c r="W18" s="17">
        <f t="shared" si="7"/>
        <v>14</v>
      </c>
    </row>
    <row r="19" spans="1:23" x14ac:dyDescent="0.2">
      <c r="A19" s="38"/>
      <c r="B19" s="38"/>
      <c r="C19" s="44"/>
      <c r="D19" s="48"/>
      <c r="E19" s="63" t="str">
        <f xml:space="preserve">  InpS!E$9</f>
        <v>Start date</v>
      </c>
      <c r="F19" s="94">
        <f xml:space="preserve">  InpS!F$9</f>
        <v>42461</v>
      </c>
      <c r="G19" s="90" t="str">
        <f xml:space="preserve">  InpS!G$9</f>
        <v>date</v>
      </c>
    </row>
    <row r="20" spans="1:23" x14ac:dyDescent="0.2">
      <c r="A20" s="38"/>
      <c r="B20" s="38"/>
      <c r="C20" s="44"/>
      <c r="D20" s="48"/>
      <c r="E20" s="63" t="str">
        <f xml:space="preserve">  InpS!E$11</f>
        <v>Months per period (Primary)</v>
      </c>
      <c r="F20" s="92">
        <f xml:space="preserve">  InpS!F$11</f>
        <v>12</v>
      </c>
      <c r="G20" s="90" t="str">
        <f xml:space="preserve">  InpS!G$11</f>
        <v>Months</v>
      </c>
    </row>
    <row r="21" spans="1:23" x14ac:dyDescent="0.2">
      <c r="E21" s="24" t="s">
        <v>277</v>
      </c>
      <c r="G21" s="24" t="s">
        <v>107</v>
      </c>
      <c r="J21" s="11">
        <f xml:space="preserve">  IF( J18 = 1, $F19, EDATE( I21, $F20 ) )</f>
        <v>42461</v>
      </c>
      <c r="K21" s="11">
        <f t="shared" ref="K21:W21" si="8" xml:space="preserve">  IF( K18 = 1, $F19, EDATE( J21, $F20 ) )</f>
        <v>42826</v>
      </c>
      <c r="L21" s="11">
        <f t="shared" si="8"/>
        <v>43191</v>
      </c>
      <c r="M21" s="11">
        <f t="shared" si="8"/>
        <v>43556</v>
      </c>
      <c r="N21" s="11">
        <f t="shared" si="8"/>
        <v>43922</v>
      </c>
      <c r="O21" s="11">
        <f t="shared" si="8"/>
        <v>44287</v>
      </c>
      <c r="P21" s="11">
        <f t="shared" si="8"/>
        <v>44652</v>
      </c>
      <c r="Q21" s="11">
        <f t="shared" si="8"/>
        <v>45017</v>
      </c>
      <c r="R21" s="11">
        <f t="shared" si="8"/>
        <v>45383</v>
      </c>
      <c r="S21" s="11">
        <f t="shared" si="8"/>
        <v>45748</v>
      </c>
      <c r="T21" s="11">
        <f t="shared" si="8"/>
        <v>46113</v>
      </c>
      <c r="U21" s="11">
        <f t="shared" si="8"/>
        <v>46478</v>
      </c>
      <c r="V21" s="11">
        <f t="shared" si="8"/>
        <v>46844</v>
      </c>
      <c r="W21" s="11">
        <f t="shared" si="8"/>
        <v>47209</v>
      </c>
    </row>
    <row r="23" spans="1:23" x14ac:dyDescent="0.2">
      <c r="A23" s="86" t="s">
        <v>278</v>
      </c>
      <c r="B23" s="86"/>
      <c r="C23" s="85"/>
      <c r="D23" s="84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x14ac:dyDescent="0.2">
      <c r="B24" s="10" t="s">
        <v>278</v>
      </c>
    </row>
    <row r="25" spans="1:23" x14ac:dyDescent="0.2">
      <c r="A25" s="38"/>
      <c r="B25" s="38"/>
      <c r="C25" s="44"/>
      <c r="D25" s="48"/>
      <c r="E25" s="63" t="str">
        <f>InpS!E12</f>
        <v>Forecast start date</v>
      </c>
      <c r="F25" s="94">
        <f>InpS!F12</f>
        <v>45748</v>
      </c>
      <c r="G25" s="90" t="str">
        <f>InpS!G12</f>
        <v>date</v>
      </c>
    </row>
    <row r="26" spans="1:23" x14ac:dyDescent="0.2">
      <c r="E26" s="11" t="str">
        <f>E10</f>
        <v>Model period start</v>
      </c>
      <c r="F26" s="11">
        <f t="shared" ref="F26:W26" si="9">F10</f>
        <v>0</v>
      </c>
      <c r="G26" s="11" t="str">
        <f t="shared" si="9"/>
        <v>date</v>
      </c>
      <c r="H26" s="11">
        <f t="shared" si="9"/>
        <v>0</v>
      </c>
      <c r="I26" s="11">
        <f t="shared" si="9"/>
        <v>0</v>
      </c>
      <c r="J26" s="11">
        <f t="shared" si="9"/>
        <v>42461</v>
      </c>
      <c r="K26" s="11">
        <f t="shared" si="9"/>
        <v>42826</v>
      </c>
      <c r="L26" s="11">
        <f t="shared" si="9"/>
        <v>43191</v>
      </c>
      <c r="M26" s="11">
        <f t="shared" si="9"/>
        <v>43556</v>
      </c>
      <c r="N26" s="11">
        <f t="shared" si="9"/>
        <v>43922</v>
      </c>
      <c r="O26" s="11">
        <f t="shared" si="9"/>
        <v>44287</v>
      </c>
      <c r="P26" s="11">
        <f t="shared" si="9"/>
        <v>44652</v>
      </c>
      <c r="Q26" s="11">
        <f t="shared" si="9"/>
        <v>45017</v>
      </c>
      <c r="R26" s="11">
        <f t="shared" si="9"/>
        <v>45383</v>
      </c>
      <c r="S26" s="11">
        <f t="shared" si="9"/>
        <v>45748</v>
      </c>
      <c r="T26" s="11">
        <f t="shared" si="9"/>
        <v>46113</v>
      </c>
      <c r="U26" s="11">
        <f t="shared" si="9"/>
        <v>46478</v>
      </c>
      <c r="V26" s="11">
        <f t="shared" si="9"/>
        <v>46844</v>
      </c>
      <c r="W26" s="11">
        <f t="shared" si="9"/>
        <v>47209</v>
      </c>
    </row>
    <row r="27" spans="1:23" x14ac:dyDescent="0.2">
      <c r="E27" s="11" t="str">
        <f>E12</f>
        <v>Model period end</v>
      </c>
      <c r="F27" s="11">
        <f t="shared" ref="F27:W27" si="10">F12</f>
        <v>0</v>
      </c>
      <c r="G27" s="11" t="str">
        <f t="shared" si="10"/>
        <v>date</v>
      </c>
      <c r="H27" s="11">
        <f t="shared" si="10"/>
        <v>0</v>
      </c>
      <c r="I27" s="11">
        <f t="shared" si="10"/>
        <v>0</v>
      </c>
      <c r="J27" s="11">
        <f t="shared" si="10"/>
        <v>42825</v>
      </c>
      <c r="K27" s="11">
        <f t="shared" si="10"/>
        <v>43190</v>
      </c>
      <c r="L27" s="11">
        <f t="shared" si="10"/>
        <v>43555</v>
      </c>
      <c r="M27" s="11">
        <f t="shared" si="10"/>
        <v>43921</v>
      </c>
      <c r="N27" s="11">
        <f t="shared" si="10"/>
        <v>44286</v>
      </c>
      <c r="O27" s="11">
        <f t="shared" si="10"/>
        <v>44651</v>
      </c>
      <c r="P27" s="11">
        <f t="shared" si="10"/>
        <v>45016</v>
      </c>
      <c r="Q27" s="11">
        <f t="shared" si="10"/>
        <v>45382</v>
      </c>
      <c r="R27" s="11">
        <f t="shared" si="10"/>
        <v>45747</v>
      </c>
      <c r="S27" s="11">
        <f t="shared" si="10"/>
        <v>46112</v>
      </c>
      <c r="T27" s="11">
        <f t="shared" si="10"/>
        <v>46477</v>
      </c>
      <c r="U27" s="11">
        <f t="shared" si="10"/>
        <v>46843</v>
      </c>
      <c r="V27" s="11">
        <f t="shared" si="10"/>
        <v>47208</v>
      </c>
      <c r="W27" s="11">
        <f t="shared" si="10"/>
        <v>47573</v>
      </c>
    </row>
    <row r="28" spans="1:23" x14ac:dyDescent="0.2">
      <c r="A28" s="39"/>
      <c r="B28" s="39"/>
      <c r="C28" s="53"/>
      <c r="D28" s="45"/>
      <c r="E28" s="72" t="s">
        <v>278</v>
      </c>
      <c r="F28" s="72"/>
      <c r="G28" s="95" t="s">
        <v>279</v>
      </c>
      <c r="H28" s="95">
        <f xml:space="preserve"> SUM( J28:W28 )</f>
        <v>1</v>
      </c>
      <c r="I28" s="95"/>
      <c r="J28" s="96">
        <f xml:space="preserve">  IF( AND( $F25 &gt;= J26, $F25 &lt;= J27 ), 1, 0 )</f>
        <v>0</v>
      </c>
      <c r="K28" s="96">
        <f t="shared" ref="K28:W28" si="11" xml:space="preserve">  IF( AND( $F25 &gt;= K26, $F25 &lt;= K27 ), 1, 0 )</f>
        <v>0</v>
      </c>
      <c r="L28" s="96">
        <f t="shared" si="11"/>
        <v>0</v>
      </c>
      <c r="M28" s="96">
        <f t="shared" si="11"/>
        <v>0</v>
      </c>
      <c r="N28" s="96">
        <f t="shared" si="11"/>
        <v>0</v>
      </c>
      <c r="O28" s="96">
        <f t="shared" si="11"/>
        <v>0</v>
      </c>
      <c r="P28" s="96">
        <f t="shared" si="11"/>
        <v>0</v>
      </c>
      <c r="Q28" s="96">
        <f t="shared" si="11"/>
        <v>0</v>
      </c>
      <c r="R28" s="96">
        <f t="shared" si="11"/>
        <v>0</v>
      </c>
      <c r="S28" s="96">
        <f t="shared" si="11"/>
        <v>1</v>
      </c>
      <c r="T28" s="96">
        <f t="shared" si="11"/>
        <v>0</v>
      </c>
      <c r="U28" s="96">
        <f t="shared" si="11"/>
        <v>0</v>
      </c>
      <c r="V28" s="96">
        <f t="shared" si="11"/>
        <v>0</v>
      </c>
      <c r="W28" s="96">
        <f t="shared" si="11"/>
        <v>0</v>
      </c>
    </row>
    <row r="29" spans="1:23" x14ac:dyDescent="0.2">
      <c r="A29" s="39"/>
      <c r="B29" s="39"/>
      <c r="C29" s="53"/>
      <c r="D29" s="45"/>
      <c r="E29" s="72"/>
      <c r="F29" s="72"/>
      <c r="G29" s="95"/>
      <c r="H29" s="95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</row>
    <row r="30" spans="1:23" x14ac:dyDescent="0.2">
      <c r="A30" s="86" t="s">
        <v>280</v>
      </c>
      <c r="B30" s="86"/>
      <c r="C30" s="85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x14ac:dyDescent="0.2">
      <c r="B31" s="10" t="s">
        <v>280</v>
      </c>
    </row>
    <row r="32" spans="1:23" x14ac:dyDescent="0.2">
      <c r="E32" s="11" t="str">
        <f>E12</f>
        <v>Model period end</v>
      </c>
      <c r="F32" s="11">
        <f t="shared" ref="F32:W32" si="12">F12</f>
        <v>0</v>
      </c>
      <c r="G32" s="11" t="str">
        <f t="shared" si="12"/>
        <v>date</v>
      </c>
      <c r="H32" s="11">
        <f t="shared" si="12"/>
        <v>0</v>
      </c>
      <c r="I32" s="11">
        <f t="shared" si="12"/>
        <v>0</v>
      </c>
      <c r="J32" s="11">
        <f t="shared" si="12"/>
        <v>42825</v>
      </c>
      <c r="K32" s="11">
        <f t="shared" si="12"/>
        <v>43190</v>
      </c>
      <c r="L32" s="11">
        <f t="shared" si="12"/>
        <v>43555</v>
      </c>
      <c r="M32" s="11">
        <f t="shared" si="12"/>
        <v>43921</v>
      </c>
      <c r="N32" s="11">
        <f t="shared" si="12"/>
        <v>44286</v>
      </c>
      <c r="O32" s="11">
        <f t="shared" si="12"/>
        <v>44651</v>
      </c>
      <c r="P32" s="11">
        <f t="shared" si="12"/>
        <v>45016</v>
      </c>
      <c r="Q32" s="11">
        <f t="shared" si="12"/>
        <v>45382</v>
      </c>
      <c r="R32" s="11">
        <f t="shared" si="12"/>
        <v>45747</v>
      </c>
      <c r="S32" s="11">
        <f t="shared" si="12"/>
        <v>46112</v>
      </c>
      <c r="T32" s="11">
        <f t="shared" si="12"/>
        <v>46477</v>
      </c>
      <c r="U32" s="11">
        <f t="shared" si="12"/>
        <v>46843</v>
      </c>
      <c r="V32" s="11">
        <f t="shared" si="12"/>
        <v>47208</v>
      </c>
      <c r="W32" s="11">
        <f t="shared" si="12"/>
        <v>47573</v>
      </c>
    </row>
    <row r="33" spans="1:23" x14ac:dyDescent="0.2">
      <c r="A33" s="38"/>
      <c r="B33" s="38"/>
      <c r="C33" s="44"/>
      <c r="D33" s="48"/>
      <c r="E33" s="63" t="str">
        <f>InpS!E12</f>
        <v>Forecast start date</v>
      </c>
      <c r="F33" s="94">
        <f>InpS!F12</f>
        <v>45748</v>
      </c>
      <c r="G33" s="90" t="str">
        <f>InpS!G12</f>
        <v>date</v>
      </c>
    </row>
    <row r="34" spans="1:23" x14ac:dyDescent="0.2">
      <c r="E34" s="11" t="str">
        <f t="shared" ref="E34:W34" si="13">E21</f>
        <v>Model period start</v>
      </c>
      <c r="F34" s="11">
        <f t="shared" si="13"/>
        <v>0</v>
      </c>
      <c r="G34" s="11" t="str">
        <f t="shared" si="13"/>
        <v>date</v>
      </c>
      <c r="H34" s="11">
        <f t="shared" si="13"/>
        <v>0</v>
      </c>
      <c r="I34" s="11">
        <f t="shared" si="13"/>
        <v>0</v>
      </c>
      <c r="J34" s="11">
        <f t="shared" si="13"/>
        <v>42461</v>
      </c>
      <c r="K34" s="11">
        <f t="shared" si="13"/>
        <v>42826</v>
      </c>
      <c r="L34" s="11">
        <f t="shared" si="13"/>
        <v>43191</v>
      </c>
      <c r="M34" s="11">
        <f t="shared" si="13"/>
        <v>43556</v>
      </c>
      <c r="N34" s="11">
        <f t="shared" si="13"/>
        <v>43922</v>
      </c>
      <c r="O34" s="11">
        <f t="shared" si="13"/>
        <v>44287</v>
      </c>
      <c r="P34" s="11">
        <f t="shared" si="13"/>
        <v>44652</v>
      </c>
      <c r="Q34" s="11">
        <f t="shared" si="13"/>
        <v>45017</v>
      </c>
      <c r="R34" s="11">
        <f t="shared" si="13"/>
        <v>45383</v>
      </c>
      <c r="S34" s="11">
        <f t="shared" si="13"/>
        <v>45748</v>
      </c>
      <c r="T34" s="11">
        <f t="shared" si="13"/>
        <v>46113</v>
      </c>
      <c r="U34" s="11">
        <f t="shared" si="13"/>
        <v>46478</v>
      </c>
      <c r="V34" s="11">
        <f t="shared" si="13"/>
        <v>46844</v>
      </c>
      <c r="W34" s="11">
        <f t="shared" si="13"/>
        <v>47209</v>
      </c>
    </row>
    <row r="35" spans="1:23" x14ac:dyDescent="0.2">
      <c r="E35" s="63" t="str">
        <f>InpS!E13</f>
        <v>End of AMP period flag date</v>
      </c>
      <c r="F35" s="94">
        <f>InpS!F13</f>
        <v>47573</v>
      </c>
      <c r="G35" s="90" t="str">
        <f>InpS!G13</f>
        <v>date</v>
      </c>
    </row>
    <row r="36" spans="1:23" s="117" customFormat="1" x14ac:dyDescent="0.2">
      <c r="A36" s="114"/>
      <c r="B36" s="114"/>
      <c r="C36" s="115"/>
      <c r="D36" s="138"/>
      <c r="E36" s="117" t="s">
        <v>280</v>
      </c>
      <c r="G36" s="117" t="s">
        <v>279</v>
      </c>
      <c r="H36" s="139">
        <f xml:space="preserve"> SUM( J36:W36 )</f>
        <v>5</v>
      </c>
      <c r="J36" s="139">
        <f xml:space="preserve">  IF( AND( J32 &gt;= $F33, J34 &lt;= $F35 ), 1, 0 )</f>
        <v>0</v>
      </c>
      <c r="K36" s="139">
        <f t="shared" ref="K36:W36" si="14" xml:space="preserve">  IF( AND( K32 &gt;= $F33, K34 &lt;= $F35 ), 1, 0 )</f>
        <v>0</v>
      </c>
      <c r="L36" s="139">
        <f t="shared" si="14"/>
        <v>0</v>
      </c>
      <c r="M36" s="139">
        <f t="shared" si="14"/>
        <v>0</v>
      </c>
      <c r="N36" s="139">
        <f t="shared" si="14"/>
        <v>0</v>
      </c>
      <c r="O36" s="139">
        <f t="shared" si="14"/>
        <v>0</v>
      </c>
      <c r="P36" s="139">
        <f t="shared" si="14"/>
        <v>0</v>
      </c>
      <c r="Q36" s="139">
        <f t="shared" si="14"/>
        <v>0</v>
      </c>
      <c r="R36" s="139">
        <f t="shared" si="14"/>
        <v>0</v>
      </c>
      <c r="S36" s="139">
        <f t="shared" si="14"/>
        <v>1</v>
      </c>
      <c r="T36" s="139">
        <f t="shared" si="14"/>
        <v>1</v>
      </c>
      <c r="U36" s="139">
        <f t="shared" si="14"/>
        <v>1</v>
      </c>
      <c r="V36" s="139">
        <f t="shared" si="14"/>
        <v>1</v>
      </c>
      <c r="W36" s="139">
        <f t="shared" si="14"/>
        <v>1</v>
      </c>
    </row>
    <row r="37" spans="1:23" x14ac:dyDescent="0.2">
      <c r="A37" s="39"/>
      <c r="B37" s="39"/>
      <c r="C37" s="53"/>
      <c r="D37" s="45"/>
      <c r="E37" s="72"/>
      <c r="F37" s="72"/>
      <c r="G37" s="95"/>
      <c r="H37" s="95"/>
      <c r="I37" s="95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</row>
    <row r="38" spans="1:23" x14ac:dyDescent="0.2">
      <c r="B38" s="10" t="s">
        <v>97</v>
      </c>
    </row>
    <row r="39" spans="1:23" x14ac:dyDescent="0.2">
      <c r="E39" s="16" t="str">
        <f>E36</f>
        <v>AMP period flag</v>
      </c>
      <c r="F39" s="16">
        <f t="shared" ref="F39:W39" si="15">F36</f>
        <v>0</v>
      </c>
      <c r="G39" s="16" t="str">
        <f t="shared" si="15"/>
        <v>flag</v>
      </c>
      <c r="H39" s="16">
        <f t="shared" si="15"/>
        <v>5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0</v>
      </c>
      <c r="R39" s="16">
        <f t="shared" si="15"/>
        <v>0</v>
      </c>
      <c r="S39" s="16">
        <f t="shared" si="15"/>
        <v>1</v>
      </c>
      <c r="T39" s="16">
        <f t="shared" si="15"/>
        <v>1</v>
      </c>
      <c r="U39" s="16">
        <f t="shared" si="15"/>
        <v>1</v>
      </c>
      <c r="V39" s="16">
        <f t="shared" si="15"/>
        <v>1</v>
      </c>
      <c r="W39" s="16">
        <f t="shared" si="15"/>
        <v>1</v>
      </c>
    </row>
    <row r="40" spans="1:23" s="117" customFormat="1" x14ac:dyDescent="0.2">
      <c r="A40" s="114"/>
      <c r="B40" s="114"/>
      <c r="C40" s="115"/>
      <c r="D40" s="138"/>
      <c r="E40" s="117" t="s">
        <v>97</v>
      </c>
      <c r="G40" s="117" t="s">
        <v>281</v>
      </c>
      <c r="H40" s="139">
        <f xml:space="preserve"> SUM( J40:AH40 )</f>
        <v>0</v>
      </c>
      <c r="J40" s="139" t="str">
        <f t="shared" ref="J40:W40" si="16" xml:space="preserve">  IF( J39 = 1, "PR24", "" )</f>
        <v/>
      </c>
      <c r="K40" s="139" t="str">
        <f t="shared" si="16"/>
        <v/>
      </c>
      <c r="L40" s="139" t="str">
        <f t="shared" si="16"/>
        <v/>
      </c>
      <c r="M40" s="139" t="str">
        <f t="shared" si="16"/>
        <v/>
      </c>
      <c r="N40" s="139" t="str">
        <f t="shared" si="16"/>
        <v/>
      </c>
      <c r="O40" s="139" t="str">
        <f t="shared" si="16"/>
        <v/>
      </c>
      <c r="P40" s="139" t="str">
        <f t="shared" si="16"/>
        <v/>
      </c>
      <c r="Q40" s="139" t="str">
        <f t="shared" si="16"/>
        <v/>
      </c>
      <c r="R40" s="139" t="str">
        <f t="shared" si="16"/>
        <v/>
      </c>
      <c r="S40" s="139" t="str">
        <f t="shared" si="16"/>
        <v>PR24</v>
      </c>
      <c r="T40" s="139" t="str">
        <f t="shared" si="16"/>
        <v>PR24</v>
      </c>
      <c r="U40" s="139" t="str">
        <f t="shared" si="16"/>
        <v>PR24</v>
      </c>
      <c r="V40" s="139" t="str">
        <f t="shared" si="16"/>
        <v>PR24</v>
      </c>
      <c r="W40" s="139" t="str">
        <f t="shared" si="16"/>
        <v>PR24</v>
      </c>
    </row>
    <row r="41" spans="1:23" x14ac:dyDescent="0.2">
      <c r="A41" s="39"/>
      <c r="B41" s="39"/>
      <c r="C41" s="53"/>
      <c r="D41" s="45"/>
      <c r="E41" s="72"/>
      <c r="F41" s="72"/>
      <c r="G41" s="95"/>
      <c r="H41" s="95"/>
      <c r="I41" s="95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</row>
    <row r="42" spans="1:23" x14ac:dyDescent="0.2">
      <c r="B42" s="10" t="s">
        <v>282</v>
      </c>
    </row>
    <row r="43" spans="1:23" x14ac:dyDescent="0.2">
      <c r="E43" s="17" t="str">
        <f t="shared" ref="E43:W43" si="17" xml:space="preserve">  E$15</f>
        <v>Period number</v>
      </c>
      <c r="F43" s="17">
        <f t="shared" si="17"/>
        <v>0</v>
      </c>
      <c r="G43" s="17" t="str">
        <f t="shared" si="17"/>
        <v>Counter</v>
      </c>
      <c r="H43" s="17">
        <f t="shared" si="17"/>
        <v>0</v>
      </c>
      <c r="I43" s="17">
        <f t="shared" si="17"/>
        <v>0</v>
      </c>
      <c r="J43" s="17">
        <f t="shared" si="17"/>
        <v>1</v>
      </c>
      <c r="K43" s="17">
        <f t="shared" si="17"/>
        <v>2</v>
      </c>
      <c r="L43" s="17">
        <f t="shared" si="17"/>
        <v>3</v>
      </c>
      <c r="M43" s="17">
        <f t="shared" si="17"/>
        <v>4</v>
      </c>
      <c r="N43" s="17">
        <f t="shared" si="17"/>
        <v>5</v>
      </c>
      <c r="O43" s="17">
        <f t="shared" si="17"/>
        <v>6</v>
      </c>
      <c r="P43" s="17">
        <f t="shared" si="17"/>
        <v>7</v>
      </c>
      <c r="Q43" s="17">
        <f t="shared" si="17"/>
        <v>8</v>
      </c>
      <c r="R43" s="17">
        <f t="shared" si="17"/>
        <v>9</v>
      </c>
      <c r="S43" s="17">
        <f t="shared" si="17"/>
        <v>10</v>
      </c>
      <c r="T43" s="17">
        <f t="shared" si="17"/>
        <v>11</v>
      </c>
      <c r="U43" s="17">
        <f t="shared" si="17"/>
        <v>12</v>
      </c>
      <c r="V43" s="17">
        <f t="shared" si="17"/>
        <v>13</v>
      </c>
      <c r="W43" s="17">
        <f t="shared" si="17"/>
        <v>14</v>
      </c>
    </row>
    <row r="44" spans="1:23" x14ac:dyDescent="0.2">
      <c r="A44" s="38"/>
      <c r="B44" s="38"/>
      <c r="C44" s="44"/>
      <c r="D44" s="48"/>
      <c r="E44" s="63" t="str">
        <f xml:space="preserve">  InpS!E$9</f>
        <v>Start date</v>
      </c>
      <c r="F44" s="94">
        <f xml:space="preserve">  InpS!F$9</f>
        <v>42461</v>
      </c>
      <c r="G44" s="90" t="str">
        <f xml:space="preserve">  InpS!G$9</f>
        <v>date</v>
      </c>
    </row>
    <row r="45" spans="1:23" s="117" customFormat="1" x14ac:dyDescent="0.2">
      <c r="A45" s="114"/>
      <c r="B45" s="114"/>
      <c r="C45" s="115"/>
      <c r="D45" s="138"/>
      <c r="E45" s="117" t="s">
        <v>98</v>
      </c>
      <c r="F45" s="140"/>
      <c r="G45" s="140" t="s">
        <v>145</v>
      </c>
      <c r="H45" s="140"/>
      <c r="I45" s="140"/>
      <c r="J45" s="140">
        <f xml:space="preserve">  IF( J43 &lt;&gt;0, YEAR( $F44) + J43 )</f>
        <v>2017</v>
      </c>
      <c r="K45" s="140">
        <f t="shared" ref="K45:W45" si="18" xml:space="preserve">  IF( K43 &lt;&gt;0, YEAR( $F44) + K43 )</f>
        <v>2018</v>
      </c>
      <c r="L45" s="140">
        <f t="shared" si="18"/>
        <v>2019</v>
      </c>
      <c r="M45" s="140">
        <f t="shared" si="18"/>
        <v>2020</v>
      </c>
      <c r="N45" s="140">
        <f t="shared" si="18"/>
        <v>2021</v>
      </c>
      <c r="O45" s="140">
        <f t="shared" si="18"/>
        <v>2022</v>
      </c>
      <c r="P45" s="140">
        <f t="shared" si="18"/>
        <v>2023</v>
      </c>
      <c r="Q45" s="140">
        <f t="shared" si="18"/>
        <v>2024</v>
      </c>
      <c r="R45" s="140">
        <f t="shared" si="18"/>
        <v>2025</v>
      </c>
      <c r="S45" s="140">
        <f t="shared" si="18"/>
        <v>2026</v>
      </c>
      <c r="T45" s="140">
        <f t="shared" si="18"/>
        <v>2027</v>
      </c>
      <c r="U45" s="140">
        <f t="shared" si="18"/>
        <v>2028</v>
      </c>
      <c r="V45" s="140">
        <f t="shared" si="18"/>
        <v>2029</v>
      </c>
      <c r="W45" s="140">
        <f t="shared" si="18"/>
        <v>2030</v>
      </c>
    </row>
    <row r="47" spans="1:23" x14ac:dyDescent="0.2">
      <c r="B47" s="10" t="s">
        <v>283</v>
      </c>
    </row>
    <row r="48" spans="1:23" x14ac:dyDescent="0.2">
      <c r="E48" s="17" t="str">
        <f xml:space="preserve"> E$45</f>
        <v>Contract year (year ending March)</v>
      </c>
      <c r="F48" s="17">
        <f t="shared" ref="F48:W48" si="19" xml:space="preserve"> F$45</f>
        <v>0</v>
      </c>
      <c r="G48" s="17" t="str">
        <f t="shared" si="19"/>
        <v>Year #</v>
      </c>
      <c r="H48" s="17">
        <f t="shared" si="19"/>
        <v>0</v>
      </c>
      <c r="I48" s="17">
        <f t="shared" si="19"/>
        <v>0</v>
      </c>
      <c r="J48" s="17">
        <f t="shared" si="19"/>
        <v>2017</v>
      </c>
      <c r="K48" s="17">
        <f t="shared" si="19"/>
        <v>2018</v>
      </c>
      <c r="L48" s="17">
        <f t="shared" si="19"/>
        <v>2019</v>
      </c>
      <c r="M48" s="17">
        <f t="shared" si="19"/>
        <v>2020</v>
      </c>
      <c r="N48" s="17">
        <f t="shared" si="19"/>
        <v>2021</v>
      </c>
      <c r="O48" s="17">
        <f t="shared" si="19"/>
        <v>2022</v>
      </c>
      <c r="P48" s="17">
        <f t="shared" si="19"/>
        <v>2023</v>
      </c>
      <c r="Q48" s="17">
        <f t="shared" si="19"/>
        <v>2024</v>
      </c>
      <c r="R48" s="17">
        <f t="shared" si="19"/>
        <v>2025</v>
      </c>
      <c r="S48" s="17">
        <f t="shared" si="19"/>
        <v>2026</v>
      </c>
      <c r="T48" s="17">
        <f t="shared" si="19"/>
        <v>2027</v>
      </c>
      <c r="U48" s="17">
        <f t="shared" si="19"/>
        <v>2028</v>
      </c>
      <c r="V48" s="17">
        <f t="shared" si="19"/>
        <v>2029</v>
      </c>
      <c r="W48" s="17">
        <f t="shared" si="19"/>
        <v>2030</v>
      </c>
    </row>
    <row r="49" spans="1:23" x14ac:dyDescent="0.2">
      <c r="A49" s="38"/>
      <c r="B49" s="38"/>
      <c r="C49" s="44"/>
      <c r="D49" s="48"/>
      <c r="E49" s="63" t="str">
        <f xml:space="preserve"> InpS!E$54</f>
        <v>Year reference for FYE end price</v>
      </c>
      <c r="F49" s="63">
        <f xml:space="preserve"> InpS!F$54</f>
        <v>2025</v>
      </c>
      <c r="G49" s="63" t="str">
        <f xml:space="preserve"> InpS!G$54</f>
        <v>Year #</v>
      </c>
    </row>
    <row r="50" spans="1:23" s="117" customFormat="1" x14ac:dyDescent="0.2">
      <c r="A50" s="114"/>
      <c r="B50" s="114"/>
      <c r="C50" s="115"/>
      <c r="D50" s="138"/>
      <c r="E50" s="117" t="s">
        <v>284</v>
      </c>
      <c r="F50" s="140"/>
      <c r="G50" s="140" t="s">
        <v>279</v>
      </c>
      <c r="H50" s="139">
        <f xml:space="preserve"> SUM( J50:W50 )</f>
        <v>9</v>
      </c>
      <c r="I50" s="140"/>
      <c r="J50" s="140">
        <f xml:space="preserve"> IF( J$48 &gt; $F$49, 0, 1)</f>
        <v>1</v>
      </c>
      <c r="K50" s="140">
        <f t="shared" ref="K50:W50" si="20" xml:space="preserve"> IF( K$48 &gt; $F$49, 0, 1)</f>
        <v>1</v>
      </c>
      <c r="L50" s="140">
        <f t="shared" si="20"/>
        <v>1</v>
      </c>
      <c r="M50" s="140">
        <f t="shared" si="20"/>
        <v>1</v>
      </c>
      <c r="N50" s="140">
        <f t="shared" si="20"/>
        <v>1</v>
      </c>
      <c r="O50" s="140">
        <f t="shared" si="20"/>
        <v>1</v>
      </c>
      <c r="P50" s="140">
        <f t="shared" si="20"/>
        <v>1</v>
      </c>
      <c r="Q50" s="140">
        <f t="shared" si="20"/>
        <v>1</v>
      </c>
      <c r="R50" s="140">
        <f t="shared" si="20"/>
        <v>1</v>
      </c>
      <c r="S50" s="140">
        <f t="shared" si="20"/>
        <v>0</v>
      </c>
      <c r="T50" s="140">
        <f t="shared" si="20"/>
        <v>0</v>
      </c>
      <c r="U50" s="140">
        <f t="shared" si="20"/>
        <v>0</v>
      </c>
      <c r="V50" s="140">
        <f t="shared" si="20"/>
        <v>0</v>
      </c>
      <c r="W50" s="140">
        <f t="shared" si="20"/>
        <v>0</v>
      </c>
    </row>
    <row r="52" spans="1:23" x14ac:dyDescent="0.2">
      <c r="B52" s="10" t="s">
        <v>90</v>
      </c>
    </row>
  </sheetData>
  <conditionalFormatting sqref="F2">
    <cfRule type="cellIs" dxfId="61" priority="1" stopIfTrue="1" operator="notEqual">
      <formula>0</formula>
    </cfRule>
    <cfRule type="cellIs" dxfId="60" priority="2" stopIfTrue="1" operator="equal">
      <formula>""</formula>
    </cfRule>
  </conditionalFormatting>
  <conditionalFormatting sqref="J3:AAE3">
    <cfRule type="cellIs" dxfId="59" priority="5" operator="equal">
      <formula>"PPA ext."</formula>
    </cfRule>
    <cfRule type="cellIs" dxfId="58" priority="6" operator="equal">
      <formula>"Delay"</formula>
    </cfRule>
    <cfRule type="cellIs" dxfId="57" priority="7" operator="equal">
      <formula>"Fin Close"</formula>
    </cfRule>
    <cfRule type="cellIs" dxfId="56" priority="8" stopIfTrue="1" operator="equal">
      <formula>"Construction"</formula>
    </cfRule>
    <cfRule type="cellIs" dxfId="55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&amp;L&amp;F&amp;C&amp;A</oddHeader>
    <oddFooter>&amp;LPrinted on &amp;D at &amp;T&amp;CPage &amp;P of &amp;N&amp;ROfwat</oddFooter>
  </headerFooter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43E-C992-410C-9CDB-1C4C77803DCE}">
  <sheetPr>
    <outlinePr summaryBelow="0" summaryRight="0"/>
    <pageSetUpPr fitToPage="1"/>
  </sheetPr>
  <dimension ref="A1:AAE312"/>
  <sheetViews>
    <sheetView showGridLines="0" defaultGridColor="0" colorId="22" zoomScale="90" zoomScaleNormal="90" workbookViewId="0">
      <pane xSplit="9" ySplit="5" topLeftCell="J6" activePane="bottomRight" state="frozen"/>
      <selection activeCell="A8" sqref="A8"/>
      <selection pane="topRight" activeCell="A8" sqref="A8"/>
      <selection pane="bottomLeft" activeCell="A8" sqref="A8"/>
      <selection pane="bottomRight" activeCell="J6" sqref="J6"/>
    </sheetView>
  </sheetViews>
  <sheetFormatPr defaultColWidth="0" defaultRowHeight="13" zeroHeight="1" outlineLevelRow="1" x14ac:dyDescent="0.2"/>
  <cols>
    <col min="1" max="2" width="1.44140625" style="10" customWidth="1"/>
    <col min="3" max="3" width="1.44140625" style="19" customWidth="1"/>
    <col min="4" max="4" width="1.44140625" style="31" customWidth="1"/>
    <col min="5" max="5" width="108.6640625" style="24" customWidth="1"/>
    <col min="6" max="6" width="12.441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23" width="11.6640625" style="24" bestFit="1" customWidth="1"/>
    <col min="24" max="708" width="15.109375" style="24" hidden="1" customWidth="1"/>
    <col min="709" max="16384" width="15.109375" style="24" hidden="1"/>
  </cols>
  <sheetData>
    <row r="1" spans="1:707" s="15" customFormat="1" ht="31" x14ac:dyDescent="0.2">
      <c r="A1" s="1" t="str">
        <f ca="1" xml:space="preserve"> RIGHT(CELL("filename", A1), LEN(CELL("filename", A1)) - SEARCH("]", CELL("filename", A1)))</f>
        <v>Indexation</v>
      </c>
      <c r="B1" s="1"/>
    </row>
    <row r="2" spans="1:707" s="30" customFormat="1" x14ac:dyDescent="0.2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xml:space="preserve"> Time!J$12</f>
        <v>42825</v>
      </c>
      <c r="K2" s="5">
        <f xml:space="preserve"> Time!K$12</f>
        <v>43190</v>
      </c>
      <c r="L2" s="5">
        <f xml:space="preserve"> Time!L$12</f>
        <v>43555</v>
      </c>
      <c r="M2" s="5">
        <f xml:space="preserve"> Time!M$12</f>
        <v>43921</v>
      </c>
      <c r="N2" s="5">
        <f xml:space="preserve"> Time!N$12</f>
        <v>44286</v>
      </c>
      <c r="O2" s="5">
        <f xml:space="preserve"> Time!O$12</f>
        <v>44651</v>
      </c>
      <c r="P2" s="5">
        <f xml:space="preserve"> Time!P$12</f>
        <v>45016</v>
      </c>
      <c r="Q2" s="5">
        <f xml:space="preserve"> Time!Q$12</f>
        <v>45382</v>
      </c>
      <c r="R2" s="5">
        <f xml:space="preserve"> Time!R$12</f>
        <v>45747</v>
      </c>
      <c r="S2" s="5">
        <f xml:space="preserve"> Time!S$12</f>
        <v>46112</v>
      </c>
      <c r="T2" s="5">
        <f xml:space="preserve"> Time!T$12</f>
        <v>46477</v>
      </c>
      <c r="U2" s="5">
        <f xml:space="preserve"> Time!U$12</f>
        <v>46843</v>
      </c>
      <c r="V2" s="5">
        <f xml:space="preserve"> Time!V$12</f>
        <v>47208</v>
      </c>
      <c r="W2" s="5">
        <f xml:space="preserve"> 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2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2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707" s="3" customFormat="1" x14ac:dyDescent="0.2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xml:space="preserve"> Time!J$15</f>
        <v>1</v>
      </c>
      <c r="K5" s="4">
        <f xml:space="preserve"> Time!K$15</f>
        <v>2</v>
      </c>
      <c r="L5" s="4">
        <f xml:space="preserve"> Time!L$15</f>
        <v>3</v>
      </c>
      <c r="M5" s="4">
        <f xml:space="preserve"> Time!M$15</f>
        <v>4</v>
      </c>
      <c r="N5" s="4">
        <f xml:space="preserve"> Time!N$15</f>
        <v>5</v>
      </c>
      <c r="O5" s="4">
        <f xml:space="preserve"> Time!O$15</f>
        <v>6</v>
      </c>
      <c r="P5" s="4">
        <f xml:space="preserve"> Time!P$15</f>
        <v>7</v>
      </c>
      <c r="Q5" s="4">
        <f xml:space="preserve"> Time!Q$15</f>
        <v>8</v>
      </c>
      <c r="R5" s="4">
        <f xml:space="preserve"> Time!R$15</f>
        <v>9</v>
      </c>
      <c r="S5" s="4">
        <f xml:space="preserve"> Time!S$15</f>
        <v>10</v>
      </c>
      <c r="T5" s="4">
        <f xml:space="preserve"> Time!T$15</f>
        <v>11</v>
      </c>
      <c r="U5" s="4">
        <f xml:space="preserve"> Time!U$15</f>
        <v>12</v>
      </c>
      <c r="V5" s="4">
        <f xml:space="preserve"> Time!V$15</f>
        <v>13</v>
      </c>
      <c r="W5" s="4">
        <f xml:space="preserve"> 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2">
      <c r="A6" s="10"/>
      <c r="B6" s="10"/>
      <c r="C6" s="19"/>
      <c r="F6" s="10"/>
      <c r="G6" s="10"/>
      <c r="H6" s="10"/>
    </row>
    <row r="7" spans="1:707" x14ac:dyDescent="0.2">
      <c r="H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707" x14ac:dyDescent="0.2">
      <c r="A8" s="86" t="s">
        <v>285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B9" s="10" t="s">
        <v>286</v>
      </c>
    </row>
    <row r="10" spans="1:707" outlineLevel="1" x14ac:dyDescent="0.2">
      <c r="A10" s="38"/>
      <c r="B10" s="38"/>
      <c r="C10" s="44"/>
      <c r="D10" s="48"/>
      <c r="E10" s="63" t="str">
        <f xml:space="preserve"> InpS!E$20</f>
        <v>Consumer price index (including housing costs) - Consumer Price Index (with housing) for April</v>
      </c>
      <c r="F10" s="90">
        <f xml:space="preserve"> InpS!F$20</f>
        <v>0</v>
      </c>
      <c r="G10" s="90" t="str">
        <f xml:space="preserve"> InpS!G$20</f>
        <v>index</v>
      </c>
      <c r="H10" s="90">
        <f xml:space="preserve"> InpS!H$20</f>
        <v>0</v>
      </c>
      <c r="I10" s="90">
        <f xml:space="preserve"> InpS!I$20</f>
        <v>0</v>
      </c>
      <c r="J10" s="90">
        <f xml:space="preserve"> InpS!J$20</f>
        <v>100.6</v>
      </c>
      <c r="K10" s="90">
        <f xml:space="preserve"> InpS!K$20</f>
        <v>103.2</v>
      </c>
      <c r="L10" s="90">
        <f xml:space="preserve"> InpS!L$20</f>
        <v>105.5</v>
      </c>
      <c r="M10" s="90">
        <f xml:space="preserve"> InpS!M$20</f>
        <v>107.6</v>
      </c>
      <c r="N10" s="90">
        <f xml:space="preserve"> InpS!N$20</f>
        <v>108.6</v>
      </c>
      <c r="O10" s="90">
        <f xml:space="preserve"> InpS!O$20</f>
        <v>110.4</v>
      </c>
      <c r="P10" s="90">
        <f xml:space="preserve"> InpS!P$20</f>
        <v>119</v>
      </c>
      <c r="Q10" s="90">
        <f xml:space="preserve"> InpS!Q$20</f>
        <v>0</v>
      </c>
      <c r="R10" s="90">
        <f xml:space="preserve"> InpS!R$20</f>
        <v>0</v>
      </c>
      <c r="S10" s="90">
        <f xml:space="preserve"> InpS!S$20</f>
        <v>0</v>
      </c>
      <c r="T10" s="90">
        <f xml:space="preserve"> InpS!T$20</f>
        <v>0</v>
      </c>
      <c r="U10" s="90">
        <f xml:space="preserve"> InpS!U$20</f>
        <v>0</v>
      </c>
      <c r="V10" s="90">
        <f xml:space="preserve"> InpS!V$20</f>
        <v>0</v>
      </c>
      <c r="W10" s="90">
        <f xml:space="preserve"> InpS!W$20</f>
        <v>0</v>
      </c>
    </row>
    <row r="11" spans="1:707" outlineLevel="1" x14ac:dyDescent="0.2">
      <c r="A11" s="38"/>
      <c r="B11" s="38"/>
      <c r="C11" s="44"/>
      <c r="D11" s="48"/>
      <c r="E11" s="63" t="str">
        <f xml:space="preserve"> InpS!E$19</f>
        <v>Year on year % change - CPI(H): Financial year average indices year on year %</v>
      </c>
      <c r="F11" s="91">
        <f xml:space="preserve"> InpS!F$19</f>
        <v>0</v>
      </c>
      <c r="G11" s="91" t="str">
        <f xml:space="preserve"> InpS!G$19</f>
        <v>%</v>
      </c>
      <c r="H11" s="91">
        <f xml:space="preserve"> InpS!H$19</f>
        <v>0</v>
      </c>
      <c r="I11" s="91">
        <f xml:space="preserve"> InpS!I$19</f>
        <v>0</v>
      </c>
      <c r="J11" s="91">
        <f xml:space="preserve"> InpS!J$19</f>
        <v>0</v>
      </c>
      <c r="K11" s="91">
        <f xml:space="preserve"> InpS!K$19</f>
        <v>0</v>
      </c>
      <c r="L11" s="91">
        <f xml:space="preserve"> InpS!L$19</f>
        <v>0</v>
      </c>
      <c r="M11" s="91">
        <f xml:space="preserve"> InpS!M$19</f>
        <v>0</v>
      </c>
      <c r="N11" s="91">
        <f xml:space="preserve"> InpS!N$19</f>
        <v>0</v>
      </c>
      <c r="O11" s="91">
        <f xml:space="preserve"> InpS!O$19</f>
        <v>0</v>
      </c>
      <c r="P11" s="91">
        <f xml:space="preserve"> InpS!P$19</f>
        <v>0</v>
      </c>
      <c r="Q11" s="91">
        <f xml:space="preserve"> InpS!Q$19</f>
        <v>5.3600000000000002E-2</v>
      </c>
      <c r="R11" s="91">
        <f xml:space="preserve"> InpS!R$19</f>
        <v>0.02</v>
      </c>
      <c r="S11" s="91">
        <f xml:space="preserve"> InpS!S$19</f>
        <v>0.02</v>
      </c>
      <c r="T11" s="91">
        <f xml:space="preserve"> InpS!T$19</f>
        <v>0.02</v>
      </c>
      <c r="U11" s="91">
        <f xml:space="preserve"> InpS!U$19</f>
        <v>0.02</v>
      </c>
      <c r="V11" s="91">
        <f xml:space="preserve"> InpS!V$19</f>
        <v>0.02</v>
      </c>
      <c r="W11" s="91">
        <f xml:space="preserve"> InpS!W$19</f>
        <v>0.02</v>
      </c>
    </row>
    <row r="12" spans="1:707" outlineLevel="1" x14ac:dyDescent="0.2">
      <c r="E12" s="24" t="s">
        <v>286</v>
      </c>
      <c r="G12" s="24" t="s">
        <v>118</v>
      </c>
      <c r="J12" s="82">
        <f t="shared" ref="J12" si="0" xml:space="preserve">  IF( J10 &gt; 0, J10, I12 * ( 1 + J11 ) )</f>
        <v>100.6</v>
      </c>
      <c r="K12" s="82">
        <f xml:space="preserve">  IF( K10 &gt; 0, K10, J12 * ( 1 + K11 ) )</f>
        <v>103.2</v>
      </c>
      <c r="L12" s="82">
        <f t="shared" ref="L12:W12" si="1" xml:space="preserve">  IF( L10 &gt; 0, L10, K12 * ( 1 + L11 ) )</f>
        <v>105.5</v>
      </c>
      <c r="M12" s="82">
        <f t="shared" si="1"/>
        <v>107.6</v>
      </c>
      <c r="N12" s="82">
        <f t="shared" si="1"/>
        <v>108.6</v>
      </c>
      <c r="O12" s="82">
        <f t="shared" si="1"/>
        <v>110.4</v>
      </c>
      <c r="P12" s="82">
        <f t="shared" si="1"/>
        <v>119</v>
      </c>
      <c r="Q12" s="82">
        <f t="shared" si="1"/>
        <v>125.37840000000001</v>
      </c>
      <c r="R12" s="82">
        <f t="shared" si="1"/>
        <v>127.88596800000002</v>
      </c>
      <c r="S12" s="82">
        <f t="shared" si="1"/>
        <v>130.44368736000001</v>
      </c>
      <c r="T12" s="82">
        <f t="shared" si="1"/>
        <v>133.05256110720001</v>
      </c>
      <c r="U12" s="82">
        <f t="shared" si="1"/>
        <v>135.71361232934402</v>
      </c>
      <c r="V12" s="82">
        <f t="shared" si="1"/>
        <v>138.4278845759309</v>
      </c>
      <c r="W12" s="82">
        <f t="shared" si="1"/>
        <v>141.19644226744953</v>
      </c>
    </row>
    <row r="13" spans="1:707" outlineLevel="1" x14ac:dyDescent="0.2"/>
    <row r="14" spans="1:707" outlineLevel="1" x14ac:dyDescent="0.2">
      <c r="B14" s="10" t="s">
        <v>287</v>
      </c>
    </row>
    <row r="15" spans="1:707" outlineLevel="1" x14ac:dyDescent="0.2">
      <c r="A15" s="38"/>
      <c r="B15" s="38"/>
      <c r="C15" s="44"/>
      <c r="D15" s="48"/>
      <c r="E15" s="63" t="str">
        <f xml:space="preserve"> InpS!E$21</f>
        <v>Consumer price index (including housing costs) - Consumer Price Index (with housing) for May</v>
      </c>
      <c r="F15" s="90">
        <f xml:space="preserve"> InpS!F$21</f>
        <v>0</v>
      </c>
      <c r="G15" s="90" t="str">
        <f xml:space="preserve"> InpS!G$21</f>
        <v>index</v>
      </c>
      <c r="H15" s="90">
        <f xml:space="preserve"> InpS!H$21</f>
        <v>0</v>
      </c>
      <c r="I15" s="90">
        <f xml:space="preserve"> InpS!I$21</f>
        <v>0</v>
      </c>
      <c r="J15" s="90">
        <f xml:space="preserve"> InpS!J$21</f>
        <v>100.8</v>
      </c>
      <c r="K15" s="90">
        <f xml:space="preserve"> InpS!K$21</f>
        <v>103.5</v>
      </c>
      <c r="L15" s="90">
        <f xml:space="preserve"> InpS!L$21</f>
        <v>105.9</v>
      </c>
      <c r="M15" s="90">
        <f xml:space="preserve"> InpS!M$21</f>
        <v>107.9</v>
      </c>
      <c r="N15" s="90">
        <f xml:space="preserve"> InpS!N$21</f>
        <v>108.6</v>
      </c>
      <c r="O15" s="90">
        <f xml:space="preserve"> InpS!O$21</f>
        <v>111</v>
      </c>
      <c r="P15" s="90">
        <f xml:space="preserve"> InpS!P$21</f>
        <v>119.7</v>
      </c>
      <c r="Q15" s="90">
        <f xml:space="preserve"> InpS!Q$21</f>
        <v>0</v>
      </c>
      <c r="R15" s="90">
        <f xml:space="preserve"> InpS!R$21</f>
        <v>0</v>
      </c>
      <c r="S15" s="90">
        <f xml:space="preserve"> InpS!S$21</f>
        <v>0</v>
      </c>
      <c r="T15" s="90">
        <f xml:space="preserve"> InpS!T$21</f>
        <v>0</v>
      </c>
      <c r="U15" s="90">
        <f xml:space="preserve"> InpS!U$21</f>
        <v>0</v>
      </c>
      <c r="V15" s="90">
        <f xml:space="preserve"> InpS!V$21</f>
        <v>0</v>
      </c>
      <c r="W15" s="90">
        <f xml:space="preserve"> InpS!W$21</f>
        <v>0</v>
      </c>
    </row>
    <row r="16" spans="1:707" outlineLevel="1" x14ac:dyDescent="0.2">
      <c r="A16" s="38"/>
      <c r="B16" s="38"/>
      <c r="C16" s="44"/>
      <c r="D16" s="48"/>
      <c r="E16" s="63" t="str">
        <f xml:space="preserve"> InpS!E$19</f>
        <v>Year on year % change - CPI(H): Financial year average indices year on year %</v>
      </c>
      <c r="F16" s="91">
        <f xml:space="preserve"> InpS!F$19</f>
        <v>0</v>
      </c>
      <c r="G16" s="91" t="str">
        <f xml:space="preserve"> InpS!G$19</f>
        <v>%</v>
      </c>
      <c r="H16" s="91">
        <f xml:space="preserve"> InpS!H$19</f>
        <v>0</v>
      </c>
      <c r="I16" s="91">
        <f xml:space="preserve"> InpS!I$19</f>
        <v>0</v>
      </c>
      <c r="J16" s="91">
        <f xml:space="preserve"> InpS!J$19</f>
        <v>0</v>
      </c>
      <c r="K16" s="91">
        <f xml:space="preserve"> InpS!K$19</f>
        <v>0</v>
      </c>
      <c r="L16" s="91">
        <f xml:space="preserve"> InpS!L$19</f>
        <v>0</v>
      </c>
      <c r="M16" s="91">
        <f xml:space="preserve"> InpS!M$19</f>
        <v>0</v>
      </c>
      <c r="N16" s="91">
        <f xml:space="preserve"> InpS!N$19</f>
        <v>0</v>
      </c>
      <c r="O16" s="91">
        <f xml:space="preserve"> InpS!O$19</f>
        <v>0</v>
      </c>
      <c r="P16" s="91">
        <f xml:space="preserve"> InpS!P$19</f>
        <v>0</v>
      </c>
      <c r="Q16" s="91">
        <f xml:space="preserve"> InpS!Q$19</f>
        <v>5.3600000000000002E-2</v>
      </c>
      <c r="R16" s="91">
        <f xml:space="preserve"> InpS!R$19</f>
        <v>0.02</v>
      </c>
      <c r="S16" s="91">
        <f xml:space="preserve"> InpS!S$19</f>
        <v>0.02</v>
      </c>
      <c r="T16" s="91">
        <f xml:space="preserve"> InpS!T$19</f>
        <v>0.02</v>
      </c>
      <c r="U16" s="91">
        <f xml:space="preserve"> InpS!U$19</f>
        <v>0.02</v>
      </c>
      <c r="V16" s="91">
        <f xml:space="preserve"> InpS!V$19</f>
        <v>0.02</v>
      </c>
      <c r="W16" s="91">
        <f xml:space="preserve"> InpS!W$19</f>
        <v>0.02</v>
      </c>
    </row>
    <row r="17" spans="1:23" outlineLevel="1" x14ac:dyDescent="0.2">
      <c r="E17" s="24" t="s">
        <v>287</v>
      </c>
      <c r="G17" s="24" t="s">
        <v>118</v>
      </c>
      <c r="J17" s="82">
        <f t="shared" ref="J17:W17" si="2" xml:space="preserve">  IF( J15 &gt; 0, J15, I17 * ( 1 + J16 ) )</f>
        <v>100.8</v>
      </c>
      <c r="K17" s="82">
        <f t="shared" si="2"/>
        <v>103.5</v>
      </c>
      <c r="L17" s="82">
        <f t="shared" si="2"/>
        <v>105.9</v>
      </c>
      <c r="M17" s="82">
        <f t="shared" si="2"/>
        <v>107.9</v>
      </c>
      <c r="N17" s="82">
        <f t="shared" si="2"/>
        <v>108.6</v>
      </c>
      <c r="O17" s="82">
        <f t="shared" si="2"/>
        <v>111</v>
      </c>
      <c r="P17" s="82">
        <f t="shared" si="2"/>
        <v>119.7</v>
      </c>
      <c r="Q17" s="82">
        <f t="shared" si="2"/>
        <v>126.11592000000002</v>
      </c>
      <c r="R17" s="82">
        <f t="shared" si="2"/>
        <v>128.63823840000001</v>
      </c>
      <c r="S17" s="82">
        <f t="shared" si="2"/>
        <v>131.21100316800002</v>
      </c>
      <c r="T17" s="82">
        <f t="shared" si="2"/>
        <v>133.83522323136003</v>
      </c>
      <c r="U17" s="82">
        <f t="shared" si="2"/>
        <v>136.51192769598723</v>
      </c>
      <c r="V17" s="82">
        <f t="shared" si="2"/>
        <v>139.24216624990697</v>
      </c>
      <c r="W17" s="82">
        <f t="shared" si="2"/>
        <v>142.02700957490512</v>
      </c>
    </row>
    <row r="18" spans="1:23" outlineLevel="1" x14ac:dyDescent="0.2"/>
    <row r="19" spans="1:23" outlineLevel="1" x14ac:dyDescent="0.2">
      <c r="B19" s="10" t="s">
        <v>288</v>
      </c>
    </row>
    <row r="20" spans="1:23" outlineLevel="1" x14ac:dyDescent="0.2">
      <c r="A20" s="38"/>
      <c r="B20" s="38"/>
      <c r="C20" s="44"/>
      <c r="D20" s="48"/>
      <c r="E20" s="63" t="str">
        <f xml:space="preserve"> InpS!E$22</f>
        <v>Consumer price index (including housing costs) - Consumer Price Index (with housing) for June</v>
      </c>
      <c r="F20" s="90">
        <f xml:space="preserve"> InpS!F$22</f>
        <v>0</v>
      </c>
      <c r="G20" s="90" t="str">
        <f xml:space="preserve"> InpS!G$22</f>
        <v>index</v>
      </c>
      <c r="H20" s="90">
        <f xml:space="preserve"> InpS!H$22</f>
        <v>0</v>
      </c>
      <c r="I20" s="90">
        <f xml:space="preserve"> InpS!I$22</f>
        <v>0</v>
      </c>
      <c r="J20" s="90">
        <f xml:space="preserve"> InpS!J$22</f>
        <v>101</v>
      </c>
      <c r="K20" s="90">
        <f xml:space="preserve"> InpS!K$22</f>
        <v>103.5</v>
      </c>
      <c r="L20" s="90">
        <f xml:space="preserve"> InpS!L$22</f>
        <v>105.9</v>
      </c>
      <c r="M20" s="90">
        <f xml:space="preserve"> InpS!M$22</f>
        <v>107.9</v>
      </c>
      <c r="N20" s="90">
        <f xml:space="preserve"> InpS!N$22</f>
        <v>108.8</v>
      </c>
      <c r="O20" s="90">
        <f xml:space="preserve"> InpS!O$22</f>
        <v>111.4</v>
      </c>
      <c r="P20" s="90">
        <f xml:space="preserve"> InpS!P$22</f>
        <v>120.5</v>
      </c>
      <c r="Q20" s="90">
        <f xml:space="preserve"> InpS!Q$22</f>
        <v>0</v>
      </c>
      <c r="R20" s="90">
        <f xml:space="preserve"> InpS!R$22</f>
        <v>0</v>
      </c>
      <c r="S20" s="90">
        <f xml:space="preserve"> InpS!S$22</f>
        <v>0</v>
      </c>
      <c r="T20" s="90">
        <f xml:space="preserve"> InpS!T$22</f>
        <v>0</v>
      </c>
      <c r="U20" s="90">
        <f xml:space="preserve"> InpS!U$22</f>
        <v>0</v>
      </c>
      <c r="V20" s="90">
        <f xml:space="preserve"> InpS!V$22</f>
        <v>0</v>
      </c>
      <c r="W20" s="90">
        <f xml:space="preserve"> InpS!W$22</f>
        <v>0</v>
      </c>
    </row>
    <row r="21" spans="1:23" outlineLevel="1" x14ac:dyDescent="0.2">
      <c r="A21" s="38"/>
      <c r="B21" s="38"/>
      <c r="C21" s="44"/>
      <c r="D21" s="48"/>
      <c r="E21" s="63" t="str">
        <f xml:space="preserve"> InpS!E$19</f>
        <v>Year on year % change - CPI(H): Financial year average indices year on year %</v>
      </c>
      <c r="F21" s="91">
        <f xml:space="preserve"> InpS!F$19</f>
        <v>0</v>
      </c>
      <c r="G21" s="91" t="str">
        <f xml:space="preserve"> InpS!G$19</f>
        <v>%</v>
      </c>
      <c r="H21" s="91">
        <f xml:space="preserve"> InpS!H$19</f>
        <v>0</v>
      </c>
      <c r="I21" s="91">
        <f xml:space="preserve"> InpS!I$19</f>
        <v>0</v>
      </c>
      <c r="J21" s="91">
        <f xml:space="preserve"> InpS!J$19</f>
        <v>0</v>
      </c>
      <c r="K21" s="91">
        <f xml:space="preserve"> InpS!K$19</f>
        <v>0</v>
      </c>
      <c r="L21" s="91">
        <f xml:space="preserve"> InpS!L$19</f>
        <v>0</v>
      </c>
      <c r="M21" s="91">
        <f xml:space="preserve"> InpS!M$19</f>
        <v>0</v>
      </c>
      <c r="N21" s="91">
        <f xml:space="preserve"> InpS!N$19</f>
        <v>0</v>
      </c>
      <c r="O21" s="91">
        <f xml:space="preserve"> InpS!O$19</f>
        <v>0</v>
      </c>
      <c r="P21" s="91">
        <f xml:space="preserve"> InpS!P$19</f>
        <v>0</v>
      </c>
      <c r="Q21" s="91">
        <f xml:space="preserve"> InpS!Q$19</f>
        <v>5.3600000000000002E-2</v>
      </c>
      <c r="R21" s="91">
        <f xml:space="preserve"> InpS!R$19</f>
        <v>0.02</v>
      </c>
      <c r="S21" s="91">
        <f xml:space="preserve"> InpS!S$19</f>
        <v>0.02</v>
      </c>
      <c r="T21" s="91">
        <f xml:space="preserve"> InpS!T$19</f>
        <v>0.02</v>
      </c>
      <c r="U21" s="91">
        <f xml:space="preserve"> InpS!U$19</f>
        <v>0.02</v>
      </c>
      <c r="V21" s="91">
        <f xml:space="preserve"> InpS!V$19</f>
        <v>0.02</v>
      </c>
      <c r="W21" s="91">
        <f xml:space="preserve"> InpS!W$19</f>
        <v>0.02</v>
      </c>
    </row>
    <row r="22" spans="1:23" outlineLevel="1" x14ac:dyDescent="0.2">
      <c r="E22" s="24" t="s">
        <v>288</v>
      </c>
      <c r="G22" s="24" t="s">
        <v>118</v>
      </c>
      <c r="J22" s="82">
        <f t="shared" ref="J22:W22" si="3" xml:space="preserve">  IF( J20 &gt; 0, J20, I22 * ( 1 + J21 ) )</f>
        <v>101</v>
      </c>
      <c r="K22" s="82">
        <f t="shared" si="3"/>
        <v>103.5</v>
      </c>
      <c r="L22" s="82">
        <f t="shared" si="3"/>
        <v>105.9</v>
      </c>
      <c r="M22" s="82">
        <f t="shared" si="3"/>
        <v>107.9</v>
      </c>
      <c r="N22" s="82">
        <f t="shared" si="3"/>
        <v>108.8</v>
      </c>
      <c r="O22" s="82">
        <f t="shared" si="3"/>
        <v>111.4</v>
      </c>
      <c r="P22" s="82">
        <f t="shared" si="3"/>
        <v>120.5</v>
      </c>
      <c r="Q22" s="82">
        <f t="shared" si="3"/>
        <v>126.95880000000001</v>
      </c>
      <c r="R22" s="82">
        <f t="shared" si="3"/>
        <v>129.49797600000002</v>
      </c>
      <c r="S22" s="82">
        <f t="shared" si="3"/>
        <v>132.08793552000003</v>
      </c>
      <c r="T22" s="82">
        <f t="shared" si="3"/>
        <v>134.72969423040004</v>
      </c>
      <c r="U22" s="82">
        <f t="shared" si="3"/>
        <v>137.42428811500804</v>
      </c>
      <c r="V22" s="82">
        <f t="shared" si="3"/>
        <v>140.1727738773082</v>
      </c>
      <c r="W22" s="82">
        <f t="shared" si="3"/>
        <v>142.97622935485438</v>
      </c>
    </row>
    <row r="23" spans="1:23" outlineLevel="1" x14ac:dyDescent="0.2"/>
    <row r="24" spans="1:23" outlineLevel="1" x14ac:dyDescent="0.2">
      <c r="B24" s="10" t="s">
        <v>289</v>
      </c>
    </row>
    <row r="25" spans="1:23" outlineLevel="1" x14ac:dyDescent="0.2">
      <c r="A25" s="38"/>
      <c r="B25" s="38"/>
      <c r="C25" s="44"/>
      <c r="D25" s="48"/>
      <c r="E25" s="63" t="str">
        <f xml:space="preserve"> InpS!E$23</f>
        <v>Consumer price index (including housing costs) - Consumer Price Index (with housing) for July</v>
      </c>
      <c r="F25" s="90">
        <f xml:space="preserve"> InpS!F$23</f>
        <v>0</v>
      </c>
      <c r="G25" s="90" t="str">
        <f xml:space="preserve"> InpS!G$23</f>
        <v>index</v>
      </c>
      <c r="H25" s="90">
        <f xml:space="preserve"> InpS!H$23</f>
        <v>0</v>
      </c>
      <c r="I25" s="90">
        <f xml:space="preserve"> InpS!I$23</f>
        <v>0</v>
      </c>
      <c r="J25" s="90">
        <f xml:space="preserve"> InpS!J$23</f>
        <v>100.9</v>
      </c>
      <c r="K25" s="90">
        <f xml:space="preserve"> InpS!K$23</f>
        <v>103.5</v>
      </c>
      <c r="L25" s="90">
        <f xml:space="preserve"> InpS!L$23</f>
        <v>105.9</v>
      </c>
      <c r="M25" s="90">
        <f xml:space="preserve"> InpS!M$23</f>
        <v>108</v>
      </c>
      <c r="N25" s="90">
        <f xml:space="preserve"> InpS!N$23</f>
        <v>109.2</v>
      </c>
      <c r="O25" s="90">
        <f xml:space="preserve"> InpS!O$23</f>
        <v>111.4</v>
      </c>
      <c r="P25" s="90">
        <f xml:space="preserve"> InpS!P$23</f>
        <v>121.2</v>
      </c>
      <c r="Q25" s="90">
        <f xml:space="preserve"> InpS!Q$23</f>
        <v>0</v>
      </c>
      <c r="R25" s="90">
        <f xml:space="preserve"> InpS!R$23</f>
        <v>0</v>
      </c>
      <c r="S25" s="90">
        <f xml:space="preserve"> InpS!S$23</f>
        <v>0</v>
      </c>
      <c r="T25" s="90">
        <f xml:space="preserve"> InpS!T$23</f>
        <v>0</v>
      </c>
      <c r="U25" s="90">
        <f xml:space="preserve"> InpS!U$23</f>
        <v>0</v>
      </c>
      <c r="V25" s="90">
        <f xml:space="preserve"> InpS!V$23</f>
        <v>0</v>
      </c>
      <c r="W25" s="90">
        <f xml:space="preserve"> InpS!W$23</f>
        <v>0</v>
      </c>
    </row>
    <row r="26" spans="1:23" outlineLevel="1" x14ac:dyDescent="0.2">
      <c r="A26" s="38"/>
      <c r="B26" s="38"/>
      <c r="C26" s="44"/>
      <c r="D26" s="48"/>
      <c r="E26" s="63" t="str">
        <f xml:space="preserve"> InpS!E$19</f>
        <v>Year on year % change - CPI(H): Financial year average indices year on year %</v>
      </c>
      <c r="F26" s="91">
        <f xml:space="preserve"> InpS!F$19</f>
        <v>0</v>
      </c>
      <c r="G26" s="91" t="str">
        <f xml:space="preserve"> InpS!G$19</f>
        <v>%</v>
      </c>
      <c r="H26" s="91">
        <f xml:space="preserve"> InpS!H$19</f>
        <v>0</v>
      </c>
      <c r="I26" s="91">
        <f xml:space="preserve"> InpS!I$19</f>
        <v>0</v>
      </c>
      <c r="J26" s="91">
        <f xml:space="preserve"> InpS!J$19</f>
        <v>0</v>
      </c>
      <c r="K26" s="91">
        <f xml:space="preserve"> InpS!K$19</f>
        <v>0</v>
      </c>
      <c r="L26" s="91">
        <f xml:space="preserve"> InpS!L$19</f>
        <v>0</v>
      </c>
      <c r="M26" s="91">
        <f xml:space="preserve"> InpS!M$19</f>
        <v>0</v>
      </c>
      <c r="N26" s="91">
        <f xml:space="preserve"> InpS!N$19</f>
        <v>0</v>
      </c>
      <c r="O26" s="91">
        <f xml:space="preserve"> InpS!O$19</f>
        <v>0</v>
      </c>
      <c r="P26" s="91">
        <f xml:space="preserve"> InpS!P$19</f>
        <v>0</v>
      </c>
      <c r="Q26" s="91">
        <f xml:space="preserve"> InpS!Q$19</f>
        <v>5.3600000000000002E-2</v>
      </c>
      <c r="R26" s="91">
        <f xml:space="preserve"> InpS!R$19</f>
        <v>0.02</v>
      </c>
      <c r="S26" s="91">
        <f xml:space="preserve"> InpS!S$19</f>
        <v>0.02</v>
      </c>
      <c r="T26" s="91">
        <f xml:space="preserve"> InpS!T$19</f>
        <v>0.02</v>
      </c>
      <c r="U26" s="91">
        <f xml:space="preserve"> InpS!U$19</f>
        <v>0.02</v>
      </c>
      <c r="V26" s="91">
        <f xml:space="preserve"> InpS!V$19</f>
        <v>0.02</v>
      </c>
      <c r="W26" s="91">
        <f xml:space="preserve"> InpS!W$19</f>
        <v>0.02</v>
      </c>
    </row>
    <row r="27" spans="1:23" outlineLevel="1" x14ac:dyDescent="0.2">
      <c r="E27" s="24" t="s">
        <v>289</v>
      </c>
      <c r="G27" s="24" t="s">
        <v>118</v>
      </c>
      <c r="J27" s="82">
        <f t="shared" ref="J27:W27" si="4" xml:space="preserve">  IF( J25 &gt; 0, J25, I27 * ( 1 + J26 ) )</f>
        <v>100.9</v>
      </c>
      <c r="K27" s="82">
        <f t="shared" si="4"/>
        <v>103.5</v>
      </c>
      <c r="L27" s="82">
        <f t="shared" si="4"/>
        <v>105.9</v>
      </c>
      <c r="M27" s="82">
        <f t="shared" si="4"/>
        <v>108</v>
      </c>
      <c r="N27" s="82">
        <f t="shared" si="4"/>
        <v>109.2</v>
      </c>
      <c r="O27" s="82">
        <f t="shared" si="4"/>
        <v>111.4</v>
      </c>
      <c r="P27" s="82">
        <f t="shared" si="4"/>
        <v>121.2</v>
      </c>
      <c r="Q27" s="82">
        <f t="shared" si="4"/>
        <v>127.69632000000001</v>
      </c>
      <c r="R27" s="82">
        <f t="shared" si="4"/>
        <v>130.25024640000001</v>
      </c>
      <c r="S27" s="82">
        <f t="shared" si="4"/>
        <v>132.85525132800001</v>
      </c>
      <c r="T27" s="82">
        <f t="shared" si="4"/>
        <v>135.51235635456001</v>
      </c>
      <c r="U27" s="82">
        <f t="shared" si="4"/>
        <v>138.22260348165122</v>
      </c>
      <c r="V27" s="82">
        <f t="shared" si="4"/>
        <v>140.98705555128424</v>
      </c>
      <c r="W27" s="82">
        <f t="shared" si="4"/>
        <v>143.80679666230992</v>
      </c>
    </row>
    <row r="28" spans="1:23" outlineLevel="1" x14ac:dyDescent="0.2"/>
    <row r="29" spans="1:23" outlineLevel="1" x14ac:dyDescent="0.2">
      <c r="B29" s="10" t="s">
        <v>290</v>
      </c>
    </row>
    <row r="30" spans="1:23" outlineLevel="1" x14ac:dyDescent="0.2">
      <c r="A30" s="38"/>
      <c r="B30" s="38"/>
      <c r="C30" s="44"/>
      <c r="D30" s="48"/>
      <c r="E30" s="63" t="str">
        <f xml:space="preserve"> InpS!E$24</f>
        <v>Consumer price index (including housing costs) - Consumer Price Index (with housing) for August</v>
      </c>
      <c r="F30" s="90">
        <f xml:space="preserve"> InpS!F$24</f>
        <v>0</v>
      </c>
      <c r="G30" s="90" t="str">
        <f xml:space="preserve"> InpS!G$24</f>
        <v>index</v>
      </c>
      <c r="H30" s="90">
        <f xml:space="preserve"> InpS!H$24</f>
        <v>0</v>
      </c>
      <c r="I30" s="90">
        <f xml:space="preserve"> InpS!I$24</f>
        <v>0</v>
      </c>
      <c r="J30" s="90">
        <f xml:space="preserve"> InpS!J$24</f>
        <v>101.2</v>
      </c>
      <c r="K30" s="90">
        <f xml:space="preserve"> InpS!K$24</f>
        <v>104</v>
      </c>
      <c r="L30" s="90">
        <f xml:space="preserve"> InpS!L$24</f>
        <v>106.5</v>
      </c>
      <c r="M30" s="90">
        <f xml:space="preserve"> InpS!M$24</f>
        <v>108.3</v>
      </c>
      <c r="N30" s="90">
        <f xml:space="preserve"> InpS!N$24</f>
        <v>108.8</v>
      </c>
      <c r="O30" s="90">
        <f xml:space="preserve"> InpS!O$24</f>
        <v>112.1</v>
      </c>
      <c r="P30" s="90">
        <f xml:space="preserve"> InpS!P$24</f>
        <v>121.8</v>
      </c>
      <c r="Q30" s="90">
        <f xml:space="preserve"> InpS!Q$24</f>
        <v>0</v>
      </c>
      <c r="R30" s="90">
        <f xml:space="preserve"> InpS!R$24</f>
        <v>0</v>
      </c>
      <c r="S30" s="90">
        <f xml:space="preserve"> InpS!S$24</f>
        <v>0</v>
      </c>
      <c r="T30" s="90">
        <f xml:space="preserve"> InpS!T$24</f>
        <v>0</v>
      </c>
      <c r="U30" s="90">
        <f xml:space="preserve"> InpS!U$24</f>
        <v>0</v>
      </c>
      <c r="V30" s="90">
        <f xml:space="preserve"> InpS!V$24</f>
        <v>0</v>
      </c>
      <c r="W30" s="90">
        <f xml:space="preserve"> InpS!W$24</f>
        <v>0</v>
      </c>
    </row>
    <row r="31" spans="1:23" outlineLevel="1" x14ac:dyDescent="0.2">
      <c r="A31" s="38"/>
      <c r="B31" s="38"/>
      <c r="C31" s="44"/>
      <c r="D31" s="48"/>
      <c r="E31" s="63" t="str">
        <f xml:space="preserve"> InpS!E$19</f>
        <v>Year on year % change - CPI(H): Financial year average indices year on year %</v>
      </c>
      <c r="F31" s="91">
        <f xml:space="preserve"> InpS!F$19</f>
        <v>0</v>
      </c>
      <c r="G31" s="91" t="str">
        <f xml:space="preserve"> InpS!G$19</f>
        <v>%</v>
      </c>
      <c r="H31" s="91">
        <f xml:space="preserve"> InpS!H$19</f>
        <v>0</v>
      </c>
      <c r="I31" s="91">
        <f xml:space="preserve"> InpS!I$19</f>
        <v>0</v>
      </c>
      <c r="J31" s="91">
        <f xml:space="preserve"> InpS!J$19</f>
        <v>0</v>
      </c>
      <c r="K31" s="91">
        <f xml:space="preserve"> InpS!K$19</f>
        <v>0</v>
      </c>
      <c r="L31" s="91">
        <f xml:space="preserve"> InpS!L$19</f>
        <v>0</v>
      </c>
      <c r="M31" s="91">
        <f xml:space="preserve"> InpS!M$19</f>
        <v>0</v>
      </c>
      <c r="N31" s="91">
        <f xml:space="preserve"> InpS!N$19</f>
        <v>0</v>
      </c>
      <c r="O31" s="91">
        <f xml:space="preserve"> InpS!O$19</f>
        <v>0</v>
      </c>
      <c r="P31" s="91">
        <f xml:space="preserve"> InpS!P$19</f>
        <v>0</v>
      </c>
      <c r="Q31" s="91">
        <f xml:space="preserve"> InpS!Q$19</f>
        <v>5.3600000000000002E-2</v>
      </c>
      <c r="R31" s="91">
        <f xml:space="preserve"> InpS!R$19</f>
        <v>0.02</v>
      </c>
      <c r="S31" s="91">
        <f xml:space="preserve"> InpS!S$19</f>
        <v>0.02</v>
      </c>
      <c r="T31" s="91">
        <f xml:space="preserve"> InpS!T$19</f>
        <v>0.02</v>
      </c>
      <c r="U31" s="91">
        <f xml:space="preserve"> InpS!U$19</f>
        <v>0.02</v>
      </c>
      <c r="V31" s="91">
        <f xml:space="preserve"> InpS!V$19</f>
        <v>0.02</v>
      </c>
      <c r="W31" s="91">
        <f xml:space="preserve"> InpS!W$19</f>
        <v>0.02</v>
      </c>
    </row>
    <row r="32" spans="1:23" outlineLevel="1" x14ac:dyDescent="0.2">
      <c r="E32" s="24" t="s">
        <v>290</v>
      </c>
      <c r="G32" s="24" t="s">
        <v>118</v>
      </c>
      <c r="J32" s="82">
        <f t="shared" ref="J32:W32" si="5" xml:space="preserve">  IF( J30 &gt; 0, J30, I32 * ( 1 + J31 ) )</f>
        <v>101.2</v>
      </c>
      <c r="K32" s="82">
        <f t="shared" si="5"/>
        <v>104</v>
      </c>
      <c r="L32" s="82">
        <f t="shared" si="5"/>
        <v>106.5</v>
      </c>
      <c r="M32" s="82">
        <f t="shared" si="5"/>
        <v>108.3</v>
      </c>
      <c r="N32" s="82">
        <f t="shared" si="5"/>
        <v>108.8</v>
      </c>
      <c r="O32" s="82">
        <f t="shared" si="5"/>
        <v>112.1</v>
      </c>
      <c r="P32" s="82">
        <f t="shared" si="5"/>
        <v>121.8</v>
      </c>
      <c r="Q32" s="82">
        <f t="shared" si="5"/>
        <v>128.32848000000001</v>
      </c>
      <c r="R32" s="82">
        <f t="shared" si="5"/>
        <v>130.89504960000002</v>
      </c>
      <c r="S32" s="82">
        <f t="shared" si="5"/>
        <v>133.51295059200004</v>
      </c>
      <c r="T32" s="82">
        <f t="shared" si="5"/>
        <v>136.18320960384006</v>
      </c>
      <c r="U32" s="82">
        <f t="shared" si="5"/>
        <v>138.90687379591685</v>
      </c>
      <c r="V32" s="82">
        <f t="shared" si="5"/>
        <v>141.68501127183518</v>
      </c>
      <c r="W32" s="82">
        <f t="shared" si="5"/>
        <v>144.51871149727188</v>
      </c>
    </row>
    <row r="33" spans="1:23" outlineLevel="1" x14ac:dyDescent="0.2"/>
    <row r="34" spans="1:23" outlineLevel="1" x14ac:dyDescent="0.2">
      <c r="B34" s="10" t="s">
        <v>291</v>
      </c>
    </row>
    <row r="35" spans="1:23" outlineLevel="1" x14ac:dyDescent="0.2">
      <c r="A35" s="38"/>
      <c r="B35" s="38"/>
      <c r="C35" s="44"/>
      <c r="D35" s="48"/>
      <c r="E35" s="63" t="str">
        <f xml:space="preserve"> InpS!E$25</f>
        <v>Consumer price index (including housing costs) - Consumer Price Index (with housing) for September</v>
      </c>
      <c r="F35" s="90">
        <f xml:space="preserve"> InpS!F$25</f>
        <v>0</v>
      </c>
      <c r="G35" s="90" t="str">
        <f xml:space="preserve"> InpS!G$25</f>
        <v>index</v>
      </c>
      <c r="H35" s="90">
        <f xml:space="preserve"> InpS!H$25</f>
        <v>0</v>
      </c>
      <c r="I35" s="90">
        <f xml:space="preserve"> InpS!I$25</f>
        <v>0</v>
      </c>
      <c r="J35" s="90">
        <f xml:space="preserve"> InpS!J$25</f>
        <v>101.5</v>
      </c>
      <c r="K35" s="90">
        <f xml:space="preserve"> InpS!K$25</f>
        <v>104.3</v>
      </c>
      <c r="L35" s="90">
        <f xml:space="preserve"> InpS!L$25</f>
        <v>106.6</v>
      </c>
      <c r="M35" s="90">
        <f xml:space="preserve"> InpS!M$25</f>
        <v>108.4</v>
      </c>
      <c r="N35" s="90">
        <f xml:space="preserve"> InpS!N$25</f>
        <v>109.2</v>
      </c>
      <c r="O35" s="90">
        <f xml:space="preserve"> InpS!O$25</f>
        <v>112.4</v>
      </c>
      <c r="P35" s="90">
        <f xml:space="preserve"> InpS!P$25</f>
        <v>122.3</v>
      </c>
      <c r="Q35" s="90">
        <f xml:space="preserve"> InpS!Q$25</f>
        <v>0</v>
      </c>
      <c r="R35" s="90">
        <f xml:space="preserve"> InpS!R$25</f>
        <v>0</v>
      </c>
      <c r="S35" s="90">
        <f xml:space="preserve"> InpS!S$25</f>
        <v>0</v>
      </c>
      <c r="T35" s="90">
        <f xml:space="preserve"> InpS!T$25</f>
        <v>0</v>
      </c>
      <c r="U35" s="90">
        <f xml:space="preserve"> InpS!U$25</f>
        <v>0</v>
      </c>
      <c r="V35" s="90">
        <f xml:space="preserve"> InpS!V$25</f>
        <v>0</v>
      </c>
      <c r="W35" s="90">
        <f xml:space="preserve"> InpS!W$25</f>
        <v>0</v>
      </c>
    </row>
    <row r="36" spans="1:23" outlineLevel="1" x14ac:dyDescent="0.2">
      <c r="A36" s="38"/>
      <c r="B36" s="38"/>
      <c r="C36" s="44"/>
      <c r="D36" s="48"/>
      <c r="E36" s="63" t="str">
        <f xml:space="preserve"> InpS!E$19</f>
        <v>Year on year % change - CPI(H): Financial year average indices year on year %</v>
      </c>
      <c r="F36" s="91">
        <f xml:space="preserve"> InpS!F$19</f>
        <v>0</v>
      </c>
      <c r="G36" s="91" t="str">
        <f xml:space="preserve"> InpS!G$19</f>
        <v>%</v>
      </c>
      <c r="H36" s="91">
        <f xml:space="preserve"> InpS!H$19</f>
        <v>0</v>
      </c>
      <c r="I36" s="91">
        <f xml:space="preserve"> InpS!I$19</f>
        <v>0</v>
      </c>
      <c r="J36" s="91">
        <f xml:space="preserve"> InpS!J$19</f>
        <v>0</v>
      </c>
      <c r="K36" s="91">
        <f xml:space="preserve"> InpS!K$19</f>
        <v>0</v>
      </c>
      <c r="L36" s="91">
        <f xml:space="preserve"> InpS!L$19</f>
        <v>0</v>
      </c>
      <c r="M36" s="91">
        <f xml:space="preserve"> InpS!M$19</f>
        <v>0</v>
      </c>
      <c r="N36" s="91">
        <f xml:space="preserve"> InpS!N$19</f>
        <v>0</v>
      </c>
      <c r="O36" s="91">
        <f xml:space="preserve"> InpS!O$19</f>
        <v>0</v>
      </c>
      <c r="P36" s="91">
        <f xml:space="preserve"> InpS!P$19</f>
        <v>0</v>
      </c>
      <c r="Q36" s="91">
        <f xml:space="preserve"> InpS!Q$19</f>
        <v>5.3600000000000002E-2</v>
      </c>
      <c r="R36" s="91">
        <f xml:space="preserve"> InpS!R$19</f>
        <v>0.02</v>
      </c>
      <c r="S36" s="91">
        <f xml:space="preserve"> InpS!S$19</f>
        <v>0.02</v>
      </c>
      <c r="T36" s="91">
        <f xml:space="preserve"> InpS!T$19</f>
        <v>0.02</v>
      </c>
      <c r="U36" s="91">
        <f xml:space="preserve"> InpS!U$19</f>
        <v>0.02</v>
      </c>
      <c r="V36" s="91">
        <f xml:space="preserve"> InpS!V$19</f>
        <v>0.02</v>
      </c>
      <c r="W36" s="91">
        <f xml:space="preserve"> InpS!W$19</f>
        <v>0.02</v>
      </c>
    </row>
    <row r="37" spans="1:23" outlineLevel="1" x14ac:dyDescent="0.2">
      <c r="E37" s="24" t="s">
        <v>291</v>
      </c>
      <c r="G37" s="24" t="s">
        <v>118</v>
      </c>
      <c r="J37" s="82">
        <f t="shared" ref="J37:W37" si="6" xml:space="preserve">  IF( J35 &gt; 0, J35, I37 * ( 1 + J36 ) )</f>
        <v>101.5</v>
      </c>
      <c r="K37" s="82">
        <f t="shared" si="6"/>
        <v>104.3</v>
      </c>
      <c r="L37" s="82">
        <f t="shared" si="6"/>
        <v>106.6</v>
      </c>
      <c r="M37" s="82">
        <f t="shared" si="6"/>
        <v>108.4</v>
      </c>
      <c r="N37" s="82">
        <f t="shared" si="6"/>
        <v>109.2</v>
      </c>
      <c r="O37" s="82">
        <f t="shared" si="6"/>
        <v>112.4</v>
      </c>
      <c r="P37" s="82">
        <f t="shared" si="6"/>
        <v>122.3</v>
      </c>
      <c r="Q37" s="82">
        <f t="shared" si="6"/>
        <v>128.85528000000002</v>
      </c>
      <c r="R37" s="82">
        <f t="shared" si="6"/>
        <v>131.43238560000003</v>
      </c>
      <c r="S37" s="82">
        <f t="shared" si="6"/>
        <v>134.06103331200003</v>
      </c>
      <c r="T37" s="82">
        <f t="shared" si="6"/>
        <v>136.74225397824003</v>
      </c>
      <c r="U37" s="82">
        <f t="shared" si="6"/>
        <v>139.47709905780482</v>
      </c>
      <c r="V37" s="82">
        <f t="shared" si="6"/>
        <v>142.26664103896093</v>
      </c>
      <c r="W37" s="82">
        <f t="shared" si="6"/>
        <v>145.11197385974015</v>
      </c>
    </row>
    <row r="38" spans="1:23" outlineLevel="1" x14ac:dyDescent="0.2"/>
    <row r="39" spans="1:23" outlineLevel="1" x14ac:dyDescent="0.2">
      <c r="B39" s="10" t="s">
        <v>292</v>
      </c>
    </row>
    <row r="40" spans="1:23" outlineLevel="1" x14ac:dyDescent="0.2">
      <c r="A40" s="38"/>
      <c r="B40" s="38"/>
      <c r="C40" s="44"/>
      <c r="D40" s="48"/>
      <c r="E40" s="63" t="str">
        <f xml:space="preserve"> InpS!E$26</f>
        <v>Consumer price index (including housing costs) - Consumer Price Index (with housing) for October</v>
      </c>
      <c r="F40" s="90">
        <f xml:space="preserve"> InpS!F$26</f>
        <v>0</v>
      </c>
      <c r="G40" s="90" t="str">
        <f xml:space="preserve"> InpS!G$26</f>
        <v>index</v>
      </c>
      <c r="H40" s="90">
        <f xml:space="preserve"> InpS!H$26</f>
        <v>0</v>
      </c>
      <c r="I40" s="90">
        <f xml:space="preserve"> InpS!I$26</f>
        <v>0</v>
      </c>
      <c r="J40" s="90">
        <f xml:space="preserve"> InpS!J$26</f>
        <v>101.6</v>
      </c>
      <c r="K40" s="90">
        <f xml:space="preserve"> InpS!K$26</f>
        <v>104.4</v>
      </c>
      <c r="L40" s="90">
        <f xml:space="preserve"> InpS!L$26</f>
        <v>106.7</v>
      </c>
      <c r="M40" s="90">
        <f xml:space="preserve"> InpS!M$26</f>
        <v>108.3</v>
      </c>
      <c r="N40" s="90">
        <f xml:space="preserve"> InpS!N$26</f>
        <v>109.2</v>
      </c>
      <c r="O40" s="90">
        <f xml:space="preserve"> InpS!O$26</f>
        <v>113.4</v>
      </c>
      <c r="P40" s="90">
        <f xml:space="preserve"> InpS!P$26</f>
        <v>124.3</v>
      </c>
      <c r="Q40" s="90">
        <f xml:space="preserve"> InpS!Q$26</f>
        <v>0</v>
      </c>
      <c r="R40" s="90">
        <f xml:space="preserve"> InpS!R$26</f>
        <v>0</v>
      </c>
      <c r="S40" s="90">
        <f xml:space="preserve"> InpS!S$26</f>
        <v>0</v>
      </c>
      <c r="T40" s="90">
        <f xml:space="preserve"> InpS!T$26</f>
        <v>0</v>
      </c>
      <c r="U40" s="90">
        <f xml:space="preserve"> InpS!U$26</f>
        <v>0</v>
      </c>
      <c r="V40" s="90">
        <f xml:space="preserve"> InpS!V$26</f>
        <v>0</v>
      </c>
      <c r="W40" s="90">
        <f xml:space="preserve"> InpS!W$26</f>
        <v>0</v>
      </c>
    </row>
    <row r="41" spans="1:23" outlineLevel="1" x14ac:dyDescent="0.2">
      <c r="A41" s="38"/>
      <c r="B41" s="38"/>
      <c r="C41" s="44"/>
      <c r="D41" s="48"/>
      <c r="E41" s="63" t="str">
        <f xml:space="preserve"> InpS!E$19</f>
        <v>Year on year % change - CPI(H): Financial year average indices year on year %</v>
      </c>
      <c r="F41" s="91">
        <f xml:space="preserve"> InpS!F$19</f>
        <v>0</v>
      </c>
      <c r="G41" s="91" t="str">
        <f xml:space="preserve"> InpS!G$19</f>
        <v>%</v>
      </c>
      <c r="H41" s="91">
        <f xml:space="preserve"> InpS!H$19</f>
        <v>0</v>
      </c>
      <c r="I41" s="91">
        <f xml:space="preserve"> InpS!I$19</f>
        <v>0</v>
      </c>
      <c r="J41" s="91">
        <f xml:space="preserve"> InpS!J$19</f>
        <v>0</v>
      </c>
      <c r="K41" s="91">
        <f xml:space="preserve"> InpS!K$19</f>
        <v>0</v>
      </c>
      <c r="L41" s="91">
        <f xml:space="preserve"> InpS!L$19</f>
        <v>0</v>
      </c>
      <c r="M41" s="91">
        <f xml:space="preserve"> InpS!M$19</f>
        <v>0</v>
      </c>
      <c r="N41" s="91">
        <f xml:space="preserve"> InpS!N$19</f>
        <v>0</v>
      </c>
      <c r="O41" s="91">
        <f xml:space="preserve"> InpS!O$19</f>
        <v>0</v>
      </c>
      <c r="P41" s="91">
        <f xml:space="preserve"> InpS!P$19</f>
        <v>0</v>
      </c>
      <c r="Q41" s="91">
        <f xml:space="preserve"> InpS!Q$19</f>
        <v>5.3600000000000002E-2</v>
      </c>
      <c r="R41" s="91">
        <f xml:space="preserve"> InpS!R$19</f>
        <v>0.02</v>
      </c>
      <c r="S41" s="91">
        <f xml:space="preserve"> InpS!S$19</f>
        <v>0.02</v>
      </c>
      <c r="T41" s="91">
        <f xml:space="preserve"> InpS!T$19</f>
        <v>0.02</v>
      </c>
      <c r="U41" s="91">
        <f xml:space="preserve"> InpS!U$19</f>
        <v>0.02</v>
      </c>
      <c r="V41" s="91">
        <f xml:space="preserve"> InpS!V$19</f>
        <v>0.02</v>
      </c>
      <c r="W41" s="91">
        <f xml:space="preserve"> InpS!W$19</f>
        <v>0.02</v>
      </c>
    </row>
    <row r="42" spans="1:23" outlineLevel="1" x14ac:dyDescent="0.2">
      <c r="E42" s="24" t="s">
        <v>292</v>
      </c>
      <c r="G42" s="24" t="s">
        <v>118</v>
      </c>
      <c r="J42" s="82">
        <f t="shared" ref="J42:W42" si="7" xml:space="preserve">  IF( J40 &gt; 0, J40, I42 * ( 1 + J41 ) )</f>
        <v>101.6</v>
      </c>
      <c r="K42" s="82">
        <f t="shared" si="7"/>
        <v>104.4</v>
      </c>
      <c r="L42" s="82">
        <f t="shared" si="7"/>
        <v>106.7</v>
      </c>
      <c r="M42" s="82">
        <f t="shared" si="7"/>
        <v>108.3</v>
      </c>
      <c r="N42" s="82">
        <f t="shared" si="7"/>
        <v>109.2</v>
      </c>
      <c r="O42" s="82">
        <f t="shared" si="7"/>
        <v>113.4</v>
      </c>
      <c r="P42" s="82">
        <f t="shared" si="7"/>
        <v>124.3</v>
      </c>
      <c r="Q42" s="82">
        <f t="shared" si="7"/>
        <v>130.96248</v>
      </c>
      <c r="R42" s="82">
        <f t="shared" si="7"/>
        <v>133.58172959999999</v>
      </c>
      <c r="S42" s="82">
        <f t="shared" si="7"/>
        <v>136.25336419199999</v>
      </c>
      <c r="T42" s="82">
        <f t="shared" si="7"/>
        <v>138.97843147583998</v>
      </c>
      <c r="U42" s="82">
        <f t="shared" si="7"/>
        <v>141.75800010535679</v>
      </c>
      <c r="V42" s="82">
        <f t="shared" si="7"/>
        <v>144.59316010746392</v>
      </c>
      <c r="W42" s="82">
        <f t="shared" si="7"/>
        <v>147.48502330961318</v>
      </c>
    </row>
    <row r="43" spans="1:23" outlineLevel="1" x14ac:dyDescent="0.2"/>
    <row r="44" spans="1:23" outlineLevel="1" x14ac:dyDescent="0.2">
      <c r="B44" s="10" t="s">
        <v>293</v>
      </c>
    </row>
    <row r="45" spans="1:23" outlineLevel="1" x14ac:dyDescent="0.2">
      <c r="A45" s="38"/>
      <c r="B45" s="38"/>
      <c r="C45" s="44"/>
      <c r="D45" s="48"/>
      <c r="E45" s="63" t="str">
        <f xml:space="preserve"> InpS!E$27</f>
        <v>Consumer price index (including housing costs) - Consumer Price Index (with housing) for November</v>
      </c>
      <c r="F45" s="90">
        <f xml:space="preserve"> InpS!F$27</f>
        <v>0</v>
      </c>
      <c r="G45" s="90" t="str">
        <f xml:space="preserve"> InpS!G$27</f>
        <v>index</v>
      </c>
      <c r="H45" s="90">
        <f xml:space="preserve"> InpS!H$27</f>
        <v>0</v>
      </c>
      <c r="I45" s="90">
        <f xml:space="preserve"> InpS!I$27</f>
        <v>0</v>
      </c>
      <c r="J45" s="90">
        <f xml:space="preserve"> InpS!J$27</f>
        <v>101.8</v>
      </c>
      <c r="K45" s="90">
        <f xml:space="preserve"> InpS!K$27</f>
        <v>104.7</v>
      </c>
      <c r="L45" s="90">
        <f xml:space="preserve"> InpS!L$27</f>
        <v>106.9</v>
      </c>
      <c r="M45" s="90">
        <f xml:space="preserve"> InpS!M$27</f>
        <v>108.5</v>
      </c>
      <c r="N45" s="90">
        <f xml:space="preserve"> InpS!N$27</f>
        <v>109.1</v>
      </c>
      <c r="O45" s="90">
        <f xml:space="preserve"> InpS!O$27</f>
        <v>114.1</v>
      </c>
      <c r="P45" s="90">
        <f xml:space="preserve"> InpS!P$27</f>
        <v>124.8</v>
      </c>
      <c r="Q45" s="90">
        <f xml:space="preserve"> InpS!Q$27</f>
        <v>0</v>
      </c>
      <c r="R45" s="90">
        <f xml:space="preserve"> InpS!R$27</f>
        <v>0</v>
      </c>
      <c r="S45" s="90">
        <f xml:space="preserve"> InpS!S$27</f>
        <v>0</v>
      </c>
      <c r="T45" s="90">
        <f xml:space="preserve"> InpS!T$27</f>
        <v>0</v>
      </c>
      <c r="U45" s="90">
        <f xml:space="preserve"> InpS!U$27</f>
        <v>0</v>
      </c>
      <c r="V45" s="90">
        <f xml:space="preserve"> InpS!V$27</f>
        <v>0</v>
      </c>
      <c r="W45" s="90">
        <f xml:space="preserve"> InpS!W$27</f>
        <v>0</v>
      </c>
    </row>
    <row r="46" spans="1:23" outlineLevel="1" x14ac:dyDescent="0.2">
      <c r="A46" s="38"/>
      <c r="B46" s="38"/>
      <c r="C46" s="44"/>
      <c r="D46" s="48"/>
      <c r="E46" s="63" t="str">
        <f xml:space="preserve"> InpS!E$19</f>
        <v>Year on year % change - CPI(H): Financial year average indices year on year %</v>
      </c>
      <c r="F46" s="91">
        <f xml:space="preserve"> InpS!F$19</f>
        <v>0</v>
      </c>
      <c r="G46" s="91" t="str">
        <f xml:space="preserve"> InpS!G$19</f>
        <v>%</v>
      </c>
      <c r="H46" s="91">
        <f xml:space="preserve"> InpS!H$19</f>
        <v>0</v>
      </c>
      <c r="I46" s="91">
        <f xml:space="preserve"> InpS!I$19</f>
        <v>0</v>
      </c>
      <c r="J46" s="91">
        <f xml:space="preserve"> InpS!J$19</f>
        <v>0</v>
      </c>
      <c r="K46" s="91">
        <f xml:space="preserve"> InpS!K$19</f>
        <v>0</v>
      </c>
      <c r="L46" s="91">
        <f xml:space="preserve"> InpS!L$19</f>
        <v>0</v>
      </c>
      <c r="M46" s="91">
        <f xml:space="preserve"> InpS!M$19</f>
        <v>0</v>
      </c>
      <c r="N46" s="91">
        <f xml:space="preserve"> InpS!N$19</f>
        <v>0</v>
      </c>
      <c r="O46" s="91">
        <f xml:space="preserve"> InpS!O$19</f>
        <v>0</v>
      </c>
      <c r="P46" s="91">
        <f xml:space="preserve"> InpS!P$19</f>
        <v>0</v>
      </c>
      <c r="Q46" s="91">
        <f xml:space="preserve"> InpS!Q$19</f>
        <v>5.3600000000000002E-2</v>
      </c>
      <c r="R46" s="91">
        <f xml:space="preserve"> InpS!R$19</f>
        <v>0.02</v>
      </c>
      <c r="S46" s="91">
        <f xml:space="preserve"> InpS!S$19</f>
        <v>0.02</v>
      </c>
      <c r="T46" s="91">
        <f xml:space="preserve"> InpS!T$19</f>
        <v>0.02</v>
      </c>
      <c r="U46" s="91">
        <f xml:space="preserve"> InpS!U$19</f>
        <v>0.02</v>
      </c>
      <c r="V46" s="91">
        <f xml:space="preserve"> InpS!V$19</f>
        <v>0.02</v>
      </c>
      <c r="W46" s="91">
        <f xml:space="preserve"> InpS!W$19</f>
        <v>0.02</v>
      </c>
    </row>
    <row r="47" spans="1:23" outlineLevel="1" x14ac:dyDescent="0.2">
      <c r="E47" s="24" t="s">
        <v>293</v>
      </c>
      <c r="G47" s="24" t="s">
        <v>118</v>
      </c>
      <c r="J47" s="82">
        <f t="shared" ref="J47:W47" si="8" xml:space="preserve">  IF( J45 &gt; 0, J45, I47 * ( 1 + J46 ) )</f>
        <v>101.8</v>
      </c>
      <c r="K47" s="82">
        <f t="shared" si="8"/>
        <v>104.7</v>
      </c>
      <c r="L47" s="82">
        <f t="shared" si="8"/>
        <v>106.9</v>
      </c>
      <c r="M47" s="82">
        <f t="shared" si="8"/>
        <v>108.5</v>
      </c>
      <c r="N47" s="82">
        <f t="shared" si="8"/>
        <v>109.1</v>
      </c>
      <c r="O47" s="82">
        <f t="shared" si="8"/>
        <v>114.1</v>
      </c>
      <c r="P47" s="82">
        <f t="shared" si="8"/>
        <v>124.8</v>
      </c>
      <c r="Q47" s="82">
        <f t="shared" si="8"/>
        <v>131.48928000000001</v>
      </c>
      <c r="R47" s="82">
        <f t="shared" si="8"/>
        <v>134.1190656</v>
      </c>
      <c r="S47" s="82">
        <f t="shared" si="8"/>
        <v>136.80144691199999</v>
      </c>
      <c r="T47" s="82">
        <f t="shared" si="8"/>
        <v>139.53747585023999</v>
      </c>
      <c r="U47" s="82">
        <f t="shared" si="8"/>
        <v>142.32822536724478</v>
      </c>
      <c r="V47" s="82">
        <f t="shared" si="8"/>
        <v>145.17478987458969</v>
      </c>
      <c r="W47" s="82">
        <f t="shared" si="8"/>
        <v>148.07828567208148</v>
      </c>
    </row>
    <row r="48" spans="1:23" outlineLevel="1" x14ac:dyDescent="0.2"/>
    <row r="49" spans="1:23" outlineLevel="1" x14ac:dyDescent="0.2">
      <c r="B49" s="10" t="s">
        <v>294</v>
      </c>
    </row>
    <row r="50" spans="1:23" outlineLevel="1" x14ac:dyDescent="0.2">
      <c r="A50" s="38"/>
      <c r="B50" s="38"/>
      <c r="C50" s="44"/>
      <c r="D50" s="48"/>
      <c r="E50" s="63" t="str">
        <f xml:space="preserve"> InpS!E$28</f>
        <v>Consumer price index (including housing costs) - Consumer Price Index (with housing) for December</v>
      </c>
      <c r="F50" s="90">
        <f xml:space="preserve"> InpS!F$28</f>
        <v>0</v>
      </c>
      <c r="G50" s="90" t="str">
        <f xml:space="preserve"> InpS!G$28</f>
        <v>index</v>
      </c>
      <c r="H50" s="90">
        <f xml:space="preserve"> InpS!H$28</f>
        <v>0</v>
      </c>
      <c r="I50" s="90">
        <f xml:space="preserve"> InpS!I$28</f>
        <v>0</v>
      </c>
      <c r="J50" s="90">
        <f xml:space="preserve"> InpS!J$28</f>
        <v>102.2</v>
      </c>
      <c r="K50" s="90">
        <f xml:space="preserve"> InpS!K$28</f>
        <v>105</v>
      </c>
      <c r="L50" s="90">
        <f xml:space="preserve"> InpS!L$28</f>
        <v>107.1</v>
      </c>
      <c r="M50" s="90">
        <f xml:space="preserve"> InpS!M$28</f>
        <v>108.5</v>
      </c>
      <c r="N50" s="90">
        <f xml:space="preserve"> InpS!N$28</f>
        <v>109.4</v>
      </c>
      <c r="O50" s="90">
        <f xml:space="preserve"> InpS!O$28</f>
        <v>114.7</v>
      </c>
      <c r="P50" s="90">
        <f xml:space="preserve"> InpS!P$28</f>
        <v>125.3</v>
      </c>
      <c r="Q50" s="90">
        <f xml:space="preserve"> InpS!Q$28</f>
        <v>0</v>
      </c>
      <c r="R50" s="90">
        <f xml:space="preserve"> InpS!R$28</f>
        <v>0</v>
      </c>
      <c r="S50" s="90">
        <f xml:space="preserve"> InpS!S$28</f>
        <v>0</v>
      </c>
      <c r="T50" s="90">
        <f xml:space="preserve"> InpS!T$28</f>
        <v>0</v>
      </c>
      <c r="U50" s="90">
        <f xml:space="preserve"> InpS!U$28</f>
        <v>0</v>
      </c>
      <c r="V50" s="90">
        <f xml:space="preserve"> InpS!V$28</f>
        <v>0</v>
      </c>
      <c r="W50" s="90">
        <f xml:space="preserve"> InpS!W$28</f>
        <v>0</v>
      </c>
    </row>
    <row r="51" spans="1:23" outlineLevel="1" x14ac:dyDescent="0.2">
      <c r="A51" s="38"/>
      <c r="B51" s="38"/>
      <c r="C51" s="44"/>
      <c r="D51" s="48"/>
      <c r="E51" s="63" t="str">
        <f xml:space="preserve"> InpS!E$19</f>
        <v>Year on year % change - CPI(H): Financial year average indices year on year %</v>
      </c>
      <c r="F51" s="91">
        <f xml:space="preserve"> InpS!F$19</f>
        <v>0</v>
      </c>
      <c r="G51" s="91" t="str">
        <f xml:space="preserve"> InpS!G$19</f>
        <v>%</v>
      </c>
      <c r="H51" s="91">
        <f xml:space="preserve"> InpS!H$19</f>
        <v>0</v>
      </c>
      <c r="I51" s="91">
        <f xml:space="preserve"> InpS!I$19</f>
        <v>0</v>
      </c>
      <c r="J51" s="91">
        <f xml:space="preserve"> InpS!J$19</f>
        <v>0</v>
      </c>
      <c r="K51" s="91">
        <f xml:space="preserve"> InpS!K$19</f>
        <v>0</v>
      </c>
      <c r="L51" s="91">
        <f xml:space="preserve"> InpS!L$19</f>
        <v>0</v>
      </c>
      <c r="M51" s="91">
        <f xml:space="preserve"> InpS!M$19</f>
        <v>0</v>
      </c>
      <c r="N51" s="91">
        <f xml:space="preserve"> InpS!N$19</f>
        <v>0</v>
      </c>
      <c r="O51" s="91">
        <f xml:space="preserve"> InpS!O$19</f>
        <v>0</v>
      </c>
      <c r="P51" s="91">
        <f xml:space="preserve"> InpS!P$19</f>
        <v>0</v>
      </c>
      <c r="Q51" s="91">
        <f xml:space="preserve"> InpS!Q$19</f>
        <v>5.3600000000000002E-2</v>
      </c>
      <c r="R51" s="91">
        <f xml:space="preserve"> InpS!R$19</f>
        <v>0.02</v>
      </c>
      <c r="S51" s="91">
        <f xml:space="preserve"> InpS!S$19</f>
        <v>0.02</v>
      </c>
      <c r="T51" s="91">
        <f xml:space="preserve"> InpS!T$19</f>
        <v>0.02</v>
      </c>
      <c r="U51" s="91">
        <f xml:space="preserve"> InpS!U$19</f>
        <v>0.02</v>
      </c>
      <c r="V51" s="91">
        <f xml:space="preserve"> InpS!V$19</f>
        <v>0.02</v>
      </c>
      <c r="W51" s="91">
        <f xml:space="preserve"> InpS!W$19</f>
        <v>0.02</v>
      </c>
    </row>
    <row r="52" spans="1:23" outlineLevel="1" x14ac:dyDescent="0.2">
      <c r="E52" s="24" t="s">
        <v>294</v>
      </c>
      <c r="G52" s="24" t="s">
        <v>118</v>
      </c>
      <c r="J52" s="82">
        <f t="shared" ref="J52:W52" si="9" xml:space="preserve">  IF( J50 &gt; 0, J50, I52 * ( 1 + J51 ) )</f>
        <v>102.2</v>
      </c>
      <c r="K52" s="82">
        <f t="shared" si="9"/>
        <v>105</v>
      </c>
      <c r="L52" s="82">
        <f t="shared" si="9"/>
        <v>107.1</v>
      </c>
      <c r="M52" s="82">
        <f t="shared" si="9"/>
        <v>108.5</v>
      </c>
      <c r="N52" s="82">
        <f t="shared" si="9"/>
        <v>109.4</v>
      </c>
      <c r="O52" s="82">
        <f t="shared" si="9"/>
        <v>114.7</v>
      </c>
      <c r="P52" s="82">
        <f t="shared" si="9"/>
        <v>125.3</v>
      </c>
      <c r="Q52" s="82">
        <f t="shared" si="9"/>
        <v>132.01608000000002</v>
      </c>
      <c r="R52" s="82">
        <f t="shared" si="9"/>
        <v>134.65640160000001</v>
      </c>
      <c r="S52" s="82">
        <f t="shared" si="9"/>
        <v>137.34952963200001</v>
      </c>
      <c r="T52" s="82">
        <f t="shared" si="9"/>
        <v>140.09652022464002</v>
      </c>
      <c r="U52" s="82">
        <f t="shared" si="9"/>
        <v>142.89845062913281</v>
      </c>
      <c r="V52" s="82">
        <f t="shared" si="9"/>
        <v>145.75641964171547</v>
      </c>
      <c r="W52" s="82">
        <f t="shared" si="9"/>
        <v>148.67154803454977</v>
      </c>
    </row>
    <row r="53" spans="1:23" outlineLevel="1" x14ac:dyDescent="0.2"/>
    <row r="54" spans="1:23" outlineLevel="1" x14ac:dyDescent="0.2">
      <c r="B54" s="10" t="s">
        <v>295</v>
      </c>
    </row>
    <row r="55" spans="1:23" outlineLevel="1" x14ac:dyDescent="0.2">
      <c r="A55" s="38"/>
      <c r="B55" s="38"/>
      <c r="C55" s="44"/>
      <c r="D55" s="48"/>
      <c r="E55" s="63" t="str">
        <f xml:space="preserve"> InpS!E$29</f>
        <v>Consumer price index (including housing costs) - Consumer Price Index (with housing) for January</v>
      </c>
      <c r="F55" s="90">
        <f xml:space="preserve"> InpS!F$29</f>
        <v>0</v>
      </c>
      <c r="G55" s="90" t="str">
        <f xml:space="preserve"> InpS!G$29</f>
        <v>index</v>
      </c>
      <c r="H55" s="90">
        <f xml:space="preserve"> InpS!H$29</f>
        <v>0</v>
      </c>
      <c r="I55" s="90">
        <f xml:space="preserve"> InpS!I$29</f>
        <v>0</v>
      </c>
      <c r="J55" s="90">
        <f xml:space="preserve"> InpS!J$29</f>
        <v>101.8</v>
      </c>
      <c r="K55" s="90">
        <f xml:space="preserve"> InpS!K$29</f>
        <v>104.5</v>
      </c>
      <c r="L55" s="90">
        <f xml:space="preserve"> InpS!L$29</f>
        <v>106.4</v>
      </c>
      <c r="M55" s="90">
        <f xml:space="preserve"> InpS!M$29</f>
        <v>108.3</v>
      </c>
      <c r="N55" s="90">
        <f xml:space="preserve"> InpS!N$29</f>
        <v>109.3</v>
      </c>
      <c r="O55" s="90">
        <f xml:space="preserve"> InpS!O$29</f>
        <v>114.6</v>
      </c>
      <c r="P55" s="90">
        <f xml:space="preserve"> InpS!P$29</f>
        <v>124.8</v>
      </c>
      <c r="Q55" s="90">
        <f xml:space="preserve"> InpS!Q$29</f>
        <v>0</v>
      </c>
      <c r="R55" s="90">
        <f xml:space="preserve"> InpS!R$29</f>
        <v>0</v>
      </c>
      <c r="S55" s="90">
        <f xml:space="preserve"> InpS!S$29</f>
        <v>0</v>
      </c>
      <c r="T55" s="90">
        <f xml:space="preserve"> InpS!T$29</f>
        <v>0</v>
      </c>
      <c r="U55" s="90">
        <f xml:space="preserve"> InpS!U$29</f>
        <v>0</v>
      </c>
      <c r="V55" s="90">
        <f xml:space="preserve"> InpS!V$29</f>
        <v>0</v>
      </c>
      <c r="W55" s="90">
        <f xml:space="preserve"> InpS!W$29</f>
        <v>0</v>
      </c>
    </row>
    <row r="56" spans="1:23" outlineLevel="1" x14ac:dyDescent="0.2">
      <c r="A56" s="38"/>
      <c r="B56" s="38"/>
      <c r="C56" s="44"/>
      <c r="D56" s="48"/>
      <c r="E56" s="63" t="str">
        <f xml:space="preserve"> InpS!E$19</f>
        <v>Year on year % change - CPI(H): Financial year average indices year on year %</v>
      </c>
      <c r="F56" s="91">
        <f xml:space="preserve"> InpS!F$19</f>
        <v>0</v>
      </c>
      <c r="G56" s="91" t="str">
        <f xml:space="preserve"> InpS!G$19</f>
        <v>%</v>
      </c>
      <c r="H56" s="91">
        <f xml:space="preserve"> InpS!H$19</f>
        <v>0</v>
      </c>
      <c r="I56" s="91">
        <f xml:space="preserve"> InpS!I$19</f>
        <v>0</v>
      </c>
      <c r="J56" s="91">
        <f xml:space="preserve"> InpS!J$19</f>
        <v>0</v>
      </c>
      <c r="K56" s="91">
        <f xml:space="preserve"> InpS!K$19</f>
        <v>0</v>
      </c>
      <c r="L56" s="91">
        <f xml:space="preserve"> InpS!L$19</f>
        <v>0</v>
      </c>
      <c r="M56" s="91">
        <f xml:space="preserve"> InpS!M$19</f>
        <v>0</v>
      </c>
      <c r="N56" s="91">
        <f xml:space="preserve"> InpS!N$19</f>
        <v>0</v>
      </c>
      <c r="O56" s="91">
        <f xml:space="preserve"> InpS!O$19</f>
        <v>0</v>
      </c>
      <c r="P56" s="91">
        <f xml:space="preserve"> InpS!P$19</f>
        <v>0</v>
      </c>
      <c r="Q56" s="91">
        <f xml:space="preserve"> InpS!Q$19</f>
        <v>5.3600000000000002E-2</v>
      </c>
      <c r="R56" s="91">
        <f xml:space="preserve"> InpS!R$19</f>
        <v>0.02</v>
      </c>
      <c r="S56" s="91">
        <f xml:space="preserve"> InpS!S$19</f>
        <v>0.02</v>
      </c>
      <c r="T56" s="91">
        <f xml:space="preserve"> InpS!T$19</f>
        <v>0.02</v>
      </c>
      <c r="U56" s="91">
        <f xml:space="preserve"> InpS!U$19</f>
        <v>0.02</v>
      </c>
      <c r="V56" s="91">
        <f xml:space="preserve"> InpS!V$19</f>
        <v>0.02</v>
      </c>
      <c r="W56" s="91">
        <f xml:space="preserve"> InpS!W$19</f>
        <v>0.02</v>
      </c>
    </row>
    <row r="57" spans="1:23" outlineLevel="1" x14ac:dyDescent="0.2">
      <c r="E57" s="24" t="s">
        <v>295</v>
      </c>
      <c r="G57" s="24" t="s">
        <v>118</v>
      </c>
      <c r="J57" s="82">
        <f t="shared" ref="J57:W57" si="10" xml:space="preserve">  IF( J55 &gt; 0, J55, I57 * ( 1 + J56 ) )</f>
        <v>101.8</v>
      </c>
      <c r="K57" s="82">
        <f t="shared" si="10"/>
        <v>104.5</v>
      </c>
      <c r="L57" s="82">
        <f t="shared" si="10"/>
        <v>106.4</v>
      </c>
      <c r="M57" s="82">
        <f t="shared" si="10"/>
        <v>108.3</v>
      </c>
      <c r="N57" s="82">
        <f t="shared" si="10"/>
        <v>109.3</v>
      </c>
      <c r="O57" s="82">
        <f t="shared" si="10"/>
        <v>114.6</v>
      </c>
      <c r="P57" s="82">
        <f t="shared" si="10"/>
        <v>124.8</v>
      </c>
      <c r="Q57" s="82">
        <f t="shared" si="10"/>
        <v>131.48928000000001</v>
      </c>
      <c r="R57" s="82">
        <f t="shared" si="10"/>
        <v>134.1190656</v>
      </c>
      <c r="S57" s="82">
        <f t="shared" si="10"/>
        <v>136.80144691199999</v>
      </c>
      <c r="T57" s="82">
        <f t="shared" si="10"/>
        <v>139.53747585023999</v>
      </c>
      <c r="U57" s="82">
        <f t="shared" si="10"/>
        <v>142.32822536724478</v>
      </c>
      <c r="V57" s="82">
        <f t="shared" si="10"/>
        <v>145.17478987458969</v>
      </c>
      <c r="W57" s="82">
        <f t="shared" si="10"/>
        <v>148.07828567208148</v>
      </c>
    </row>
    <row r="58" spans="1:23" outlineLevel="1" x14ac:dyDescent="0.2"/>
    <row r="59" spans="1:23" outlineLevel="1" x14ac:dyDescent="0.2">
      <c r="B59" s="10" t="s">
        <v>296</v>
      </c>
    </row>
    <row r="60" spans="1:23" outlineLevel="1" x14ac:dyDescent="0.2">
      <c r="A60" s="38"/>
      <c r="B60" s="38"/>
      <c r="C60" s="44"/>
      <c r="D60" s="48"/>
      <c r="E60" s="63" t="str">
        <f xml:space="preserve"> InpS!E$30</f>
        <v>Consumer price index (including housing costs) - Consumer Price Index (with housing) for February</v>
      </c>
      <c r="F60" s="90">
        <f xml:space="preserve"> InpS!F$30</f>
        <v>0</v>
      </c>
      <c r="G60" s="90" t="str">
        <f xml:space="preserve"> InpS!G$30</f>
        <v>index</v>
      </c>
      <c r="H60" s="90">
        <f xml:space="preserve"> InpS!H$30</f>
        <v>0</v>
      </c>
      <c r="I60" s="90">
        <f xml:space="preserve"> InpS!I$30</f>
        <v>0</v>
      </c>
      <c r="J60" s="90">
        <f xml:space="preserve"> InpS!J$30</f>
        <v>102.4</v>
      </c>
      <c r="K60" s="90">
        <f xml:space="preserve"> InpS!K$30</f>
        <v>104.9</v>
      </c>
      <c r="L60" s="90">
        <f xml:space="preserve"> InpS!L$30</f>
        <v>106.8</v>
      </c>
      <c r="M60" s="90">
        <f xml:space="preserve"> InpS!M$30</f>
        <v>108.6</v>
      </c>
      <c r="N60" s="90">
        <f xml:space="preserve"> InpS!N$30</f>
        <v>109.4</v>
      </c>
      <c r="O60" s="90">
        <f xml:space="preserve"> InpS!O$30</f>
        <v>115.4</v>
      </c>
      <c r="P60" s="90">
        <f xml:space="preserve"> InpS!P$30</f>
        <v>126</v>
      </c>
      <c r="Q60" s="90">
        <f xml:space="preserve"> InpS!Q$30</f>
        <v>0</v>
      </c>
      <c r="R60" s="90">
        <f xml:space="preserve"> InpS!R$30</f>
        <v>0</v>
      </c>
      <c r="S60" s="90">
        <f xml:space="preserve"> InpS!S$30</f>
        <v>0</v>
      </c>
      <c r="T60" s="90">
        <f xml:space="preserve"> InpS!T$30</f>
        <v>0</v>
      </c>
      <c r="U60" s="90">
        <f xml:space="preserve"> InpS!U$30</f>
        <v>0</v>
      </c>
      <c r="V60" s="90">
        <f xml:space="preserve"> InpS!V$30</f>
        <v>0</v>
      </c>
      <c r="W60" s="90">
        <f xml:space="preserve"> InpS!W$30</f>
        <v>0</v>
      </c>
    </row>
    <row r="61" spans="1:23" outlineLevel="1" x14ac:dyDescent="0.2">
      <c r="A61" s="38"/>
      <c r="B61" s="38"/>
      <c r="C61" s="44"/>
      <c r="D61" s="48"/>
      <c r="E61" s="63" t="str">
        <f xml:space="preserve"> InpS!E$19</f>
        <v>Year on year % change - CPI(H): Financial year average indices year on year %</v>
      </c>
      <c r="F61" s="91">
        <f xml:space="preserve"> InpS!F$19</f>
        <v>0</v>
      </c>
      <c r="G61" s="91" t="str">
        <f xml:space="preserve"> InpS!G$19</f>
        <v>%</v>
      </c>
      <c r="H61" s="91">
        <f xml:space="preserve"> InpS!H$19</f>
        <v>0</v>
      </c>
      <c r="I61" s="91">
        <f xml:space="preserve"> InpS!I$19</f>
        <v>0</v>
      </c>
      <c r="J61" s="91">
        <f xml:space="preserve"> InpS!J$19</f>
        <v>0</v>
      </c>
      <c r="K61" s="91">
        <f xml:space="preserve"> InpS!K$19</f>
        <v>0</v>
      </c>
      <c r="L61" s="91">
        <f xml:space="preserve"> InpS!L$19</f>
        <v>0</v>
      </c>
      <c r="M61" s="91">
        <f xml:space="preserve"> InpS!M$19</f>
        <v>0</v>
      </c>
      <c r="N61" s="91">
        <f xml:space="preserve"> InpS!N$19</f>
        <v>0</v>
      </c>
      <c r="O61" s="91">
        <f xml:space="preserve"> InpS!O$19</f>
        <v>0</v>
      </c>
      <c r="P61" s="91">
        <f xml:space="preserve"> InpS!P$19</f>
        <v>0</v>
      </c>
      <c r="Q61" s="91">
        <f xml:space="preserve"> InpS!Q$19</f>
        <v>5.3600000000000002E-2</v>
      </c>
      <c r="R61" s="91">
        <f xml:space="preserve"> InpS!R$19</f>
        <v>0.02</v>
      </c>
      <c r="S61" s="91">
        <f xml:space="preserve"> InpS!S$19</f>
        <v>0.02</v>
      </c>
      <c r="T61" s="91">
        <f xml:space="preserve"> InpS!T$19</f>
        <v>0.02</v>
      </c>
      <c r="U61" s="91">
        <f xml:space="preserve"> InpS!U$19</f>
        <v>0.02</v>
      </c>
      <c r="V61" s="91">
        <f xml:space="preserve"> InpS!V$19</f>
        <v>0.02</v>
      </c>
      <c r="W61" s="91">
        <f xml:space="preserve"> InpS!W$19</f>
        <v>0.02</v>
      </c>
    </row>
    <row r="62" spans="1:23" outlineLevel="1" x14ac:dyDescent="0.2">
      <c r="E62" s="24" t="s">
        <v>296</v>
      </c>
      <c r="G62" s="24" t="s">
        <v>118</v>
      </c>
      <c r="J62" s="82">
        <f t="shared" ref="J62:W62" si="11" xml:space="preserve">  IF( J60 &gt; 0, J60, I62 * ( 1 + J61 ) )</f>
        <v>102.4</v>
      </c>
      <c r="K62" s="82">
        <f t="shared" si="11"/>
        <v>104.9</v>
      </c>
      <c r="L62" s="82">
        <f t="shared" si="11"/>
        <v>106.8</v>
      </c>
      <c r="M62" s="82">
        <f t="shared" si="11"/>
        <v>108.6</v>
      </c>
      <c r="N62" s="82">
        <f t="shared" si="11"/>
        <v>109.4</v>
      </c>
      <c r="O62" s="82">
        <f t="shared" si="11"/>
        <v>115.4</v>
      </c>
      <c r="P62" s="82">
        <f t="shared" si="11"/>
        <v>126</v>
      </c>
      <c r="Q62" s="82">
        <f t="shared" si="11"/>
        <v>132.75360000000001</v>
      </c>
      <c r="R62" s="82">
        <f t="shared" si="11"/>
        <v>135.408672</v>
      </c>
      <c r="S62" s="82">
        <f t="shared" si="11"/>
        <v>138.11684543999999</v>
      </c>
      <c r="T62" s="82">
        <f t="shared" si="11"/>
        <v>140.87918234879999</v>
      </c>
      <c r="U62" s="82">
        <f t="shared" si="11"/>
        <v>143.69676599577599</v>
      </c>
      <c r="V62" s="82">
        <f t="shared" si="11"/>
        <v>146.57070131569151</v>
      </c>
      <c r="W62" s="82">
        <f t="shared" si="11"/>
        <v>149.50211534200534</v>
      </c>
    </row>
    <row r="63" spans="1:23" outlineLevel="1" x14ac:dyDescent="0.2"/>
    <row r="64" spans="1:23" outlineLevel="1" x14ac:dyDescent="0.2">
      <c r="B64" s="10" t="s">
        <v>297</v>
      </c>
    </row>
    <row r="65" spans="1:23" outlineLevel="1" x14ac:dyDescent="0.2">
      <c r="A65" s="38"/>
      <c r="B65" s="38"/>
      <c r="C65" s="44"/>
      <c r="D65" s="48"/>
      <c r="E65" s="63" t="str">
        <f xml:space="preserve"> InpS!E$31</f>
        <v>Consumer price index (including housing costs) - Consumer Price Index (with housing) for March</v>
      </c>
      <c r="F65" s="90">
        <f xml:space="preserve"> InpS!F$31</f>
        <v>0</v>
      </c>
      <c r="G65" s="90" t="str">
        <f xml:space="preserve"> InpS!G$31</f>
        <v>index</v>
      </c>
      <c r="H65" s="90">
        <f xml:space="preserve"> InpS!H$31</f>
        <v>0</v>
      </c>
      <c r="I65" s="90">
        <f xml:space="preserve"> InpS!I$31</f>
        <v>0</v>
      </c>
      <c r="J65" s="90">
        <f xml:space="preserve"> InpS!J$31</f>
        <v>102.7</v>
      </c>
      <c r="K65" s="90">
        <f xml:space="preserve"> InpS!K$31</f>
        <v>105.1</v>
      </c>
      <c r="L65" s="90">
        <f xml:space="preserve"> InpS!L$31</f>
        <v>107</v>
      </c>
      <c r="M65" s="90">
        <f xml:space="preserve"> InpS!M$31</f>
        <v>108.6</v>
      </c>
      <c r="N65" s="90">
        <f xml:space="preserve"> InpS!N$31</f>
        <v>109.7</v>
      </c>
      <c r="O65" s="90">
        <f xml:space="preserve"> InpS!O$31</f>
        <v>116.5</v>
      </c>
      <c r="P65" s="90">
        <f xml:space="preserve"> InpS!P$31</f>
        <v>126.8</v>
      </c>
      <c r="Q65" s="90">
        <f xml:space="preserve"> InpS!Q$31</f>
        <v>0</v>
      </c>
      <c r="R65" s="90">
        <f xml:space="preserve"> InpS!R$31</f>
        <v>0</v>
      </c>
      <c r="S65" s="90">
        <f xml:space="preserve"> InpS!S$31</f>
        <v>0</v>
      </c>
      <c r="T65" s="90">
        <f xml:space="preserve"> InpS!T$31</f>
        <v>0</v>
      </c>
      <c r="U65" s="90">
        <f xml:space="preserve"> InpS!U$31</f>
        <v>0</v>
      </c>
      <c r="V65" s="90">
        <f xml:space="preserve"> InpS!V$31</f>
        <v>0</v>
      </c>
      <c r="W65" s="90">
        <f xml:space="preserve"> InpS!W$31</f>
        <v>0</v>
      </c>
    </row>
    <row r="66" spans="1:23" outlineLevel="1" x14ac:dyDescent="0.2">
      <c r="A66" s="38"/>
      <c r="B66" s="38"/>
      <c r="C66" s="44"/>
      <c r="D66" s="48"/>
      <c r="E66" s="63" t="str">
        <f xml:space="preserve"> InpS!E$19</f>
        <v>Year on year % change - CPI(H): Financial year average indices year on year %</v>
      </c>
      <c r="F66" s="91">
        <f xml:space="preserve"> InpS!F$19</f>
        <v>0</v>
      </c>
      <c r="G66" s="91" t="str">
        <f xml:space="preserve"> InpS!G$19</f>
        <v>%</v>
      </c>
      <c r="H66" s="91">
        <f xml:space="preserve"> InpS!H$19</f>
        <v>0</v>
      </c>
      <c r="I66" s="91">
        <f xml:space="preserve"> InpS!I$19</f>
        <v>0</v>
      </c>
      <c r="J66" s="91">
        <f xml:space="preserve"> InpS!J$19</f>
        <v>0</v>
      </c>
      <c r="K66" s="91">
        <f xml:space="preserve"> InpS!K$19</f>
        <v>0</v>
      </c>
      <c r="L66" s="91">
        <f xml:space="preserve"> InpS!L$19</f>
        <v>0</v>
      </c>
      <c r="M66" s="91">
        <f xml:space="preserve"> InpS!M$19</f>
        <v>0</v>
      </c>
      <c r="N66" s="91">
        <f xml:space="preserve"> InpS!N$19</f>
        <v>0</v>
      </c>
      <c r="O66" s="91">
        <f xml:space="preserve"> InpS!O$19</f>
        <v>0</v>
      </c>
      <c r="P66" s="91">
        <f xml:space="preserve"> InpS!P$19</f>
        <v>0</v>
      </c>
      <c r="Q66" s="91">
        <f xml:space="preserve"> InpS!Q$19</f>
        <v>5.3600000000000002E-2</v>
      </c>
      <c r="R66" s="91">
        <f xml:space="preserve"> InpS!R$19</f>
        <v>0.02</v>
      </c>
      <c r="S66" s="91">
        <f xml:space="preserve"> InpS!S$19</f>
        <v>0.02</v>
      </c>
      <c r="T66" s="91">
        <f xml:space="preserve"> InpS!T$19</f>
        <v>0.02</v>
      </c>
      <c r="U66" s="91">
        <f xml:space="preserve"> InpS!U$19</f>
        <v>0.02</v>
      </c>
      <c r="V66" s="91">
        <f xml:space="preserve"> InpS!V$19</f>
        <v>0.02</v>
      </c>
      <c r="W66" s="91">
        <f xml:space="preserve"> InpS!W$19</f>
        <v>0.02</v>
      </c>
    </row>
    <row r="67" spans="1:23" outlineLevel="1" x14ac:dyDescent="0.2">
      <c r="E67" s="24" t="s">
        <v>297</v>
      </c>
      <c r="G67" s="24" t="s">
        <v>118</v>
      </c>
      <c r="J67" s="82">
        <f t="shared" ref="J67:W67" si="12" xml:space="preserve">  IF( J65 &gt; 0, J65, I67 * ( 1 + J66 ) )</f>
        <v>102.7</v>
      </c>
      <c r="K67" s="82">
        <f t="shared" si="12"/>
        <v>105.1</v>
      </c>
      <c r="L67" s="82">
        <f t="shared" si="12"/>
        <v>107</v>
      </c>
      <c r="M67" s="82">
        <f t="shared" si="12"/>
        <v>108.6</v>
      </c>
      <c r="N67" s="82">
        <f t="shared" si="12"/>
        <v>109.7</v>
      </c>
      <c r="O67" s="82">
        <f t="shared" si="12"/>
        <v>116.5</v>
      </c>
      <c r="P67" s="82">
        <f t="shared" si="12"/>
        <v>126.8</v>
      </c>
      <c r="Q67" s="82">
        <f t="shared" si="12"/>
        <v>133.59648000000001</v>
      </c>
      <c r="R67" s="82">
        <f t="shared" si="12"/>
        <v>136.26840960000001</v>
      </c>
      <c r="S67" s="82">
        <f t="shared" si="12"/>
        <v>138.993777792</v>
      </c>
      <c r="T67" s="82">
        <f t="shared" si="12"/>
        <v>141.77365334784</v>
      </c>
      <c r="U67" s="82">
        <f t="shared" si="12"/>
        <v>144.6091264147968</v>
      </c>
      <c r="V67" s="82">
        <f t="shared" si="12"/>
        <v>147.50130894309274</v>
      </c>
      <c r="W67" s="82">
        <f t="shared" si="12"/>
        <v>150.4513351219546</v>
      </c>
    </row>
    <row r="68" spans="1:23" x14ac:dyDescent="0.2"/>
    <row r="69" spans="1:23" x14ac:dyDescent="0.2">
      <c r="A69" s="86" t="s">
        <v>298</v>
      </c>
      <c r="B69" s="86"/>
      <c r="C69" s="85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outlineLevel="1" x14ac:dyDescent="0.2">
      <c r="B70" s="10" t="s">
        <v>299</v>
      </c>
    </row>
    <row r="71" spans="1:23" outlineLevel="1" x14ac:dyDescent="0.2">
      <c r="E71" s="82" t="str">
        <f t="shared" ref="E71:W71" si="13" xml:space="preserve">  E$12</f>
        <v>CPI(H): April - index</v>
      </c>
      <c r="F71" s="82">
        <f t="shared" si="13"/>
        <v>0</v>
      </c>
      <c r="G71" s="82" t="str">
        <f t="shared" si="13"/>
        <v>index</v>
      </c>
      <c r="H71" s="82">
        <f t="shared" si="13"/>
        <v>0</v>
      </c>
      <c r="I71" s="82">
        <f t="shared" si="13"/>
        <v>0</v>
      </c>
      <c r="J71" s="82">
        <f t="shared" si="13"/>
        <v>100.6</v>
      </c>
      <c r="K71" s="82">
        <f t="shared" si="13"/>
        <v>103.2</v>
      </c>
      <c r="L71" s="82">
        <f t="shared" si="13"/>
        <v>105.5</v>
      </c>
      <c r="M71" s="82">
        <f t="shared" si="13"/>
        <v>107.6</v>
      </c>
      <c r="N71" s="82">
        <f t="shared" si="13"/>
        <v>108.6</v>
      </c>
      <c r="O71" s="82">
        <f t="shared" si="13"/>
        <v>110.4</v>
      </c>
      <c r="P71" s="82">
        <f t="shared" si="13"/>
        <v>119</v>
      </c>
      <c r="Q71" s="82">
        <f t="shared" si="13"/>
        <v>125.37840000000001</v>
      </c>
      <c r="R71" s="82">
        <f t="shared" si="13"/>
        <v>127.88596800000002</v>
      </c>
      <c r="S71" s="82">
        <f t="shared" si="13"/>
        <v>130.44368736000001</v>
      </c>
      <c r="T71" s="82">
        <f t="shared" si="13"/>
        <v>133.05256110720001</v>
      </c>
      <c r="U71" s="82">
        <f t="shared" si="13"/>
        <v>135.71361232934402</v>
      </c>
      <c r="V71" s="82">
        <f t="shared" si="13"/>
        <v>138.4278845759309</v>
      </c>
      <c r="W71" s="82">
        <f t="shared" si="13"/>
        <v>141.19644226744953</v>
      </c>
    </row>
    <row r="72" spans="1:23" outlineLevel="1" x14ac:dyDescent="0.2">
      <c r="E72" s="82" t="str">
        <f t="shared" ref="E72:W72" si="14" xml:space="preserve">  E$17</f>
        <v>CPI(H): May - index</v>
      </c>
      <c r="F72" s="82">
        <f t="shared" si="14"/>
        <v>0</v>
      </c>
      <c r="G72" s="82" t="str">
        <f t="shared" si="14"/>
        <v>index</v>
      </c>
      <c r="H72" s="82">
        <f t="shared" si="14"/>
        <v>0</v>
      </c>
      <c r="I72" s="82">
        <f t="shared" si="14"/>
        <v>0</v>
      </c>
      <c r="J72" s="82">
        <f t="shared" si="14"/>
        <v>100.8</v>
      </c>
      <c r="K72" s="82">
        <f t="shared" si="14"/>
        <v>103.5</v>
      </c>
      <c r="L72" s="82">
        <f t="shared" si="14"/>
        <v>105.9</v>
      </c>
      <c r="M72" s="82">
        <f t="shared" si="14"/>
        <v>107.9</v>
      </c>
      <c r="N72" s="82">
        <f t="shared" si="14"/>
        <v>108.6</v>
      </c>
      <c r="O72" s="82">
        <f t="shared" si="14"/>
        <v>111</v>
      </c>
      <c r="P72" s="82">
        <f t="shared" si="14"/>
        <v>119.7</v>
      </c>
      <c r="Q72" s="82">
        <f t="shared" si="14"/>
        <v>126.11592000000002</v>
      </c>
      <c r="R72" s="82">
        <f t="shared" si="14"/>
        <v>128.63823840000001</v>
      </c>
      <c r="S72" s="82">
        <f t="shared" si="14"/>
        <v>131.21100316800002</v>
      </c>
      <c r="T72" s="82">
        <f t="shared" si="14"/>
        <v>133.83522323136003</v>
      </c>
      <c r="U72" s="82">
        <f t="shared" si="14"/>
        <v>136.51192769598723</v>
      </c>
      <c r="V72" s="82">
        <f t="shared" si="14"/>
        <v>139.24216624990697</v>
      </c>
      <c r="W72" s="82">
        <f t="shared" si="14"/>
        <v>142.02700957490512</v>
      </c>
    </row>
    <row r="73" spans="1:23" outlineLevel="1" x14ac:dyDescent="0.2">
      <c r="E73" s="82" t="str">
        <f t="shared" ref="E73:W73" si="15" xml:space="preserve">  E$22</f>
        <v>CPI(H): June - index</v>
      </c>
      <c r="F73" s="82">
        <f t="shared" si="15"/>
        <v>0</v>
      </c>
      <c r="G73" s="82" t="str">
        <f t="shared" si="15"/>
        <v>index</v>
      </c>
      <c r="H73" s="82">
        <f t="shared" si="15"/>
        <v>0</v>
      </c>
      <c r="I73" s="82">
        <f t="shared" si="15"/>
        <v>0</v>
      </c>
      <c r="J73" s="82">
        <f t="shared" si="15"/>
        <v>101</v>
      </c>
      <c r="K73" s="82">
        <f t="shared" si="15"/>
        <v>103.5</v>
      </c>
      <c r="L73" s="82">
        <f t="shared" si="15"/>
        <v>105.9</v>
      </c>
      <c r="M73" s="82">
        <f t="shared" si="15"/>
        <v>107.9</v>
      </c>
      <c r="N73" s="82">
        <f t="shared" si="15"/>
        <v>108.8</v>
      </c>
      <c r="O73" s="82">
        <f t="shared" si="15"/>
        <v>111.4</v>
      </c>
      <c r="P73" s="82">
        <f t="shared" si="15"/>
        <v>120.5</v>
      </c>
      <c r="Q73" s="82">
        <f t="shared" si="15"/>
        <v>126.95880000000001</v>
      </c>
      <c r="R73" s="82">
        <f t="shared" si="15"/>
        <v>129.49797600000002</v>
      </c>
      <c r="S73" s="82">
        <f t="shared" si="15"/>
        <v>132.08793552000003</v>
      </c>
      <c r="T73" s="82">
        <f t="shared" si="15"/>
        <v>134.72969423040004</v>
      </c>
      <c r="U73" s="82">
        <f t="shared" si="15"/>
        <v>137.42428811500804</v>
      </c>
      <c r="V73" s="82">
        <f t="shared" si="15"/>
        <v>140.1727738773082</v>
      </c>
      <c r="W73" s="82">
        <f t="shared" si="15"/>
        <v>142.97622935485438</v>
      </c>
    </row>
    <row r="74" spans="1:23" outlineLevel="1" x14ac:dyDescent="0.2">
      <c r="E74" s="82" t="str">
        <f t="shared" ref="E74:W74" si="16" xml:space="preserve">  E$27</f>
        <v>CPI(H): July - index</v>
      </c>
      <c r="F74" s="82">
        <f t="shared" si="16"/>
        <v>0</v>
      </c>
      <c r="G74" s="82" t="str">
        <f t="shared" si="16"/>
        <v>index</v>
      </c>
      <c r="H74" s="82">
        <f t="shared" si="16"/>
        <v>0</v>
      </c>
      <c r="I74" s="82">
        <f t="shared" si="16"/>
        <v>0</v>
      </c>
      <c r="J74" s="82">
        <f t="shared" si="16"/>
        <v>100.9</v>
      </c>
      <c r="K74" s="82">
        <f t="shared" si="16"/>
        <v>103.5</v>
      </c>
      <c r="L74" s="82">
        <f t="shared" si="16"/>
        <v>105.9</v>
      </c>
      <c r="M74" s="82">
        <f t="shared" si="16"/>
        <v>108</v>
      </c>
      <c r="N74" s="82">
        <f t="shared" si="16"/>
        <v>109.2</v>
      </c>
      <c r="O74" s="82">
        <f t="shared" si="16"/>
        <v>111.4</v>
      </c>
      <c r="P74" s="82">
        <f t="shared" si="16"/>
        <v>121.2</v>
      </c>
      <c r="Q74" s="82">
        <f t="shared" si="16"/>
        <v>127.69632000000001</v>
      </c>
      <c r="R74" s="82">
        <f t="shared" si="16"/>
        <v>130.25024640000001</v>
      </c>
      <c r="S74" s="82">
        <f t="shared" si="16"/>
        <v>132.85525132800001</v>
      </c>
      <c r="T74" s="82">
        <f t="shared" si="16"/>
        <v>135.51235635456001</v>
      </c>
      <c r="U74" s="82">
        <f t="shared" si="16"/>
        <v>138.22260348165122</v>
      </c>
      <c r="V74" s="82">
        <f t="shared" si="16"/>
        <v>140.98705555128424</v>
      </c>
      <c r="W74" s="82">
        <f t="shared" si="16"/>
        <v>143.80679666230992</v>
      </c>
    </row>
    <row r="75" spans="1:23" outlineLevel="1" x14ac:dyDescent="0.2">
      <c r="E75" s="82" t="str">
        <f t="shared" ref="E75:W75" si="17" xml:space="preserve">  E$32</f>
        <v>CPI(H): August - index</v>
      </c>
      <c r="F75" s="82">
        <f t="shared" si="17"/>
        <v>0</v>
      </c>
      <c r="G75" s="82" t="str">
        <f t="shared" si="17"/>
        <v>index</v>
      </c>
      <c r="H75" s="82">
        <f t="shared" si="17"/>
        <v>0</v>
      </c>
      <c r="I75" s="82">
        <f t="shared" si="17"/>
        <v>0</v>
      </c>
      <c r="J75" s="82">
        <f t="shared" si="17"/>
        <v>101.2</v>
      </c>
      <c r="K75" s="82">
        <f t="shared" si="17"/>
        <v>104</v>
      </c>
      <c r="L75" s="82">
        <f t="shared" si="17"/>
        <v>106.5</v>
      </c>
      <c r="M75" s="82">
        <f t="shared" si="17"/>
        <v>108.3</v>
      </c>
      <c r="N75" s="82">
        <f t="shared" si="17"/>
        <v>108.8</v>
      </c>
      <c r="O75" s="82">
        <f t="shared" si="17"/>
        <v>112.1</v>
      </c>
      <c r="P75" s="82">
        <f t="shared" si="17"/>
        <v>121.8</v>
      </c>
      <c r="Q75" s="82">
        <f t="shared" si="17"/>
        <v>128.32848000000001</v>
      </c>
      <c r="R75" s="82">
        <f t="shared" si="17"/>
        <v>130.89504960000002</v>
      </c>
      <c r="S75" s="82">
        <f t="shared" si="17"/>
        <v>133.51295059200004</v>
      </c>
      <c r="T75" s="82">
        <f t="shared" si="17"/>
        <v>136.18320960384006</v>
      </c>
      <c r="U75" s="82">
        <f t="shared" si="17"/>
        <v>138.90687379591685</v>
      </c>
      <c r="V75" s="82">
        <f t="shared" si="17"/>
        <v>141.68501127183518</v>
      </c>
      <c r="W75" s="82">
        <f t="shared" si="17"/>
        <v>144.51871149727188</v>
      </c>
    </row>
    <row r="76" spans="1:23" outlineLevel="1" x14ac:dyDescent="0.2">
      <c r="E76" s="82" t="str">
        <f t="shared" ref="E76:W76" si="18" xml:space="preserve">  E$37</f>
        <v>CPI(H): September- index</v>
      </c>
      <c r="F76" s="82">
        <f t="shared" si="18"/>
        <v>0</v>
      </c>
      <c r="G76" s="82" t="str">
        <f t="shared" si="18"/>
        <v>index</v>
      </c>
      <c r="H76" s="82">
        <f t="shared" si="18"/>
        <v>0</v>
      </c>
      <c r="I76" s="82">
        <f t="shared" si="18"/>
        <v>0</v>
      </c>
      <c r="J76" s="82">
        <f t="shared" si="18"/>
        <v>101.5</v>
      </c>
      <c r="K76" s="82">
        <f t="shared" si="18"/>
        <v>104.3</v>
      </c>
      <c r="L76" s="82">
        <f t="shared" si="18"/>
        <v>106.6</v>
      </c>
      <c r="M76" s="82">
        <f t="shared" si="18"/>
        <v>108.4</v>
      </c>
      <c r="N76" s="82">
        <f t="shared" si="18"/>
        <v>109.2</v>
      </c>
      <c r="O76" s="82">
        <f t="shared" si="18"/>
        <v>112.4</v>
      </c>
      <c r="P76" s="82">
        <f t="shared" si="18"/>
        <v>122.3</v>
      </c>
      <c r="Q76" s="82">
        <f t="shared" si="18"/>
        <v>128.85528000000002</v>
      </c>
      <c r="R76" s="82">
        <f t="shared" si="18"/>
        <v>131.43238560000003</v>
      </c>
      <c r="S76" s="82">
        <f t="shared" si="18"/>
        <v>134.06103331200003</v>
      </c>
      <c r="T76" s="82">
        <f t="shared" si="18"/>
        <v>136.74225397824003</v>
      </c>
      <c r="U76" s="82">
        <f t="shared" si="18"/>
        <v>139.47709905780482</v>
      </c>
      <c r="V76" s="82">
        <f t="shared" si="18"/>
        <v>142.26664103896093</v>
      </c>
      <c r="W76" s="82">
        <f t="shared" si="18"/>
        <v>145.11197385974015</v>
      </c>
    </row>
    <row r="77" spans="1:23" outlineLevel="1" x14ac:dyDescent="0.2">
      <c r="E77" s="82" t="str">
        <f t="shared" ref="E77:W77" si="19" xml:space="preserve">  E$42</f>
        <v>CPI(H): October - index</v>
      </c>
      <c r="F77" s="82">
        <f t="shared" si="19"/>
        <v>0</v>
      </c>
      <c r="G77" s="82" t="str">
        <f t="shared" si="19"/>
        <v>index</v>
      </c>
      <c r="H77" s="82">
        <f t="shared" si="19"/>
        <v>0</v>
      </c>
      <c r="I77" s="82">
        <f t="shared" si="19"/>
        <v>0</v>
      </c>
      <c r="J77" s="82">
        <f t="shared" si="19"/>
        <v>101.6</v>
      </c>
      <c r="K77" s="82">
        <f t="shared" si="19"/>
        <v>104.4</v>
      </c>
      <c r="L77" s="82">
        <f t="shared" si="19"/>
        <v>106.7</v>
      </c>
      <c r="M77" s="82">
        <f t="shared" si="19"/>
        <v>108.3</v>
      </c>
      <c r="N77" s="82">
        <f t="shared" si="19"/>
        <v>109.2</v>
      </c>
      <c r="O77" s="82">
        <f t="shared" si="19"/>
        <v>113.4</v>
      </c>
      <c r="P77" s="82">
        <f t="shared" si="19"/>
        <v>124.3</v>
      </c>
      <c r="Q77" s="82">
        <f t="shared" si="19"/>
        <v>130.96248</v>
      </c>
      <c r="R77" s="82">
        <f t="shared" si="19"/>
        <v>133.58172959999999</v>
      </c>
      <c r="S77" s="82">
        <f t="shared" si="19"/>
        <v>136.25336419199999</v>
      </c>
      <c r="T77" s="82">
        <f t="shared" si="19"/>
        <v>138.97843147583998</v>
      </c>
      <c r="U77" s="82">
        <f t="shared" si="19"/>
        <v>141.75800010535679</v>
      </c>
      <c r="V77" s="82">
        <f t="shared" si="19"/>
        <v>144.59316010746392</v>
      </c>
      <c r="W77" s="82">
        <f t="shared" si="19"/>
        <v>147.48502330961318</v>
      </c>
    </row>
    <row r="78" spans="1:23" outlineLevel="1" x14ac:dyDescent="0.2">
      <c r="E78" s="82" t="str">
        <f t="shared" ref="E78:W78" si="20" xml:space="preserve">  E$47</f>
        <v>CPI(H): November - index</v>
      </c>
      <c r="F78" s="82">
        <f t="shared" si="20"/>
        <v>0</v>
      </c>
      <c r="G78" s="82" t="str">
        <f t="shared" si="20"/>
        <v>index</v>
      </c>
      <c r="H78" s="82">
        <f t="shared" si="20"/>
        <v>0</v>
      </c>
      <c r="I78" s="82">
        <f t="shared" si="20"/>
        <v>0</v>
      </c>
      <c r="J78" s="82">
        <f t="shared" si="20"/>
        <v>101.8</v>
      </c>
      <c r="K78" s="82">
        <f t="shared" si="20"/>
        <v>104.7</v>
      </c>
      <c r="L78" s="82">
        <f t="shared" si="20"/>
        <v>106.9</v>
      </c>
      <c r="M78" s="82">
        <f t="shared" si="20"/>
        <v>108.5</v>
      </c>
      <c r="N78" s="82">
        <f t="shared" si="20"/>
        <v>109.1</v>
      </c>
      <c r="O78" s="82">
        <f t="shared" si="20"/>
        <v>114.1</v>
      </c>
      <c r="P78" s="82">
        <f t="shared" si="20"/>
        <v>124.8</v>
      </c>
      <c r="Q78" s="82">
        <f t="shared" si="20"/>
        <v>131.48928000000001</v>
      </c>
      <c r="R78" s="82">
        <f t="shared" si="20"/>
        <v>134.1190656</v>
      </c>
      <c r="S78" s="82">
        <f t="shared" si="20"/>
        <v>136.80144691199999</v>
      </c>
      <c r="T78" s="82">
        <f t="shared" si="20"/>
        <v>139.53747585023999</v>
      </c>
      <c r="U78" s="82">
        <f t="shared" si="20"/>
        <v>142.32822536724478</v>
      </c>
      <c r="V78" s="82">
        <f t="shared" si="20"/>
        <v>145.17478987458969</v>
      </c>
      <c r="W78" s="82">
        <f t="shared" si="20"/>
        <v>148.07828567208148</v>
      </c>
    </row>
    <row r="79" spans="1:23" outlineLevel="1" x14ac:dyDescent="0.2">
      <c r="E79" s="82" t="str">
        <f t="shared" ref="E79:W79" si="21" xml:space="preserve">  E$52</f>
        <v>CPI(H): December - index</v>
      </c>
      <c r="F79" s="82">
        <f t="shared" si="21"/>
        <v>0</v>
      </c>
      <c r="G79" s="82" t="str">
        <f t="shared" si="21"/>
        <v>index</v>
      </c>
      <c r="H79" s="82">
        <f t="shared" si="21"/>
        <v>0</v>
      </c>
      <c r="I79" s="82">
        <f t="shared" si="21"/>
        <v>0</v>
      </c>
      <c r="J79" s="82">
        <f t="shared" si="21"/>
        <v>102.2</v>
      </c>
      <c r="K79" s="82">
        <f t="shared" si="21"/>
        <v>105</v>
      </c>
      <c r="L79" s="82">
        <f t="shared" si="21"/>
        <v>107.1</v>
      </c>
      <c r="M79" s="82">
        <f t="shared" si="21"/>
        <v>108.5</v>
      </c>
      <c r="N79" s="82">
        <f t="shared" si="21"/>
        <v>109.4</v>
      </c>
      <c r="O79" s="82">
        <f t="shared" si="21"/>
        <v>114.7</v>
      </c>
      <c r="P79" s="82">
        <f t="shared" si="21"/>
        <v>125.3</v>
      </c>
      <c r="Q79" s="82">
        <f t="shared" si="21"/>
        <v>132.01608000000002</v>
      </c>
      <c r="R79" s="82">
        <f t="shared" si="21"/>
        <v>134.65640160000001</v>
      </c>
      <c r="S79" s="82">
        <f t="shared" si="21"/>
        <v>137.34952963200001</v>
      </c>
      <c r="T79" s="82">
        <f t="shared" si="21"/>
        <v>140.09652022464002</v>
      </c>
      <c r="U79" s="82">
        <f t="shared" si="21"/>
        <v>142.89845062913281</v>
      </c>
      <c r="V79" s="82">
        <f t="shared" si="21"/>
        <v>145.75641964171547</v>
      </c>
      <c r="W79" s="82">
        <f t="shared" si="21"/>
        <v>148.67154803454977</v>
      </c>
    </row>
    <row r="80" spans="1:23" outlineLevel="1" x14ac:dyDescent="0.2">
      <c r="E80" s="82" t="str">
        <f t="shared" ref="E80:W80" si="22" xml:space="preserve">  E$57</f>
        <v>CPI(H): January - index</v>
      </c>
      <c r="F80" s="82">
        <f t="shared" si="22"/>
        <v>0</v>
      </c>
      <c r="G80" s="82" t="str">
        <f t="shared" si="22"/>
        <v>index</v>
      </c>
      <c r="H80" s="82">
        <f t="shared" si="22"/>
        <v>0</v>
      </c>
      <c r="I80" s="82">
        <f t="shared" si="22"/>
        <v>0</v>
      </c>
      <c r="J80" s="82">
        <f t="shared" si="22"/>
        <v>101.8</v>
      </c>
      <c r="K80" s="82">
        <f t="shared" si="22"/>
        <v>104.5</v>
      </c>
      <c r="L80" s="82">
        <f t="shared" si="22"/>
        <v>106.4</v>
      </c>
      <c r="M80" s="82">
        <f t="shared" si="22"/>
        <v>108.3</v>
      </c>
      <c r="N80" s="82">
        <f t="shared" si="22"/>
        <v>109.3</v>
      </c>
      <c r="O80" s="82">
        <f t="shared" si="22"/>
        <v>114.6</v>
      </c>
      <c r="P80" s="82">
        <f t="shared" si="22"/>
        <v>124.8</v>
      </c>
      <c r="Q80" s="82">
        <f t="shared" si="22"/>
        <v>131.48928000000001</v>
      </c>
      <c r="R80" s="82">
        <f t="shared" si="22"/>
        <v>134.1190656</v>
      </c>
      <c r="S80" s="82">
        <f t="shared" si="22"/>
        <v>136.80144691199999</v>
      </c>
      <c r="T80" s="82">
        <f t="shared" si="22"/>
        <v>139.53747585023999</v>
      </c>
      <c r="U80" s="82">
        <f t="shared" si="22"/>
        <v>142.32822536724478</v>
      </c>
      <c r="V80" s="82">
        <f t="shared" si="22"/>
        <v>145.17478987458969</v>
      </c>
      <c r="W80" s="82">
        <f t="shared" si="22"/>
        <v>148.07828567208148</v>
      </c>
    </row>
    <row r="81" spans="1:23" outlineLevel="1" x14ac:dyDescent="0.2">
      <c r="E81" s="82" t="str">
        <f t="shared" ref="E81:W81" si="23" xml:space="preserve">  E$62</f>
        <v>CPI(H): February - index</v>
      </c>
      <c r="F81" s="82">
        <f t="shared" si="23"/>
        <v>0</v>
      </c>
      <c r="G81" s="82" t="str">
        <f t="shared" si="23"/>
        <v>index</v>
      </c>
      <c r="H81" s="82">
        <f t="shared" si="23"/>
        <v>0</v>
      </c>
      <c r="I81" s="82">
        <f t="shared" si="23"/>
        <v>0</v>
      </c>
      <c r="J81" s="82">
        <f t="shared" si="23"/>
        <v>102.4</v>
      </c>
      <c r="K81" s="82">
        <f t="shared" si="23"/>
        <v>104.9</v>
      </c>
      <c r="L81" s="82">
        <f t="shared" si="23"/>
        <v>106.8</v>
      </c>
      <c r="M81" s="82">
        <f t="shared" si="23"/>
        <v>108.6</v>
      </c>
      <c r="N81" s="82">
        <f t="shared" si="23"/>
        <v>109.4</v>
      </c>
      <c r="O81" s="82">
        <f t="shared" si="23"/>
        <v>115.4</v>
      </c>
      <c r="P81" s="82">
        <f t="shared" si="23"/>
        <v>126</v>
      </c>
      <c r="Q81" s="82">
        <f t="shared" si="23"/>
        <v>132.75360000000001</v>
      </c>
      <c r="R81" s="82">
        <f t="shared" si="23"/>
        <v>135.408672</v>
      </c>
      <c r="S81" s="82">
        <f t="shared" si="23"/>
        <v>138.11684543999999</v>
      </c>
      <c r="T81" s="82">
        <f t="shared" si="23"/>
        <v>140.87918234879999</v>
      </c>
      <c r="U81" s="82">
        <f t="shared" si="23"/>
        <v>143.69676599577599</v>
      </c>
      <c r="V81" s="82">
        <f t="shared" si="23"/>
        <v>146.57070131569151</v>
      </c>
      <c r="W81" s="82">
        <f t="shared" si="23"/>
        <v>149.50211534200534</v>
      </c>
    </row>
    <row r="82" spans="1:23" outlineLevel="1" x14ac:dyDescent="0.2">
      <c r="E82" s="82" t="str">
        <f t="shared" ref="E82:W82" si="24" xml:space="preserve">  E$67</f>
        <v>CPI(H): March - index</v>
      </c>
      <c r="F82" s="82">
        <f t="shared" si="24"/>
        <v>0</v>
      </c>
      <c r="G82" s="82" t="str">
        <f t="shared" si="24"/>
        <v>index</v>
      </c>
      <c r="H82" s="82">
        <f t="shared" si="24"/>
        <v>0</v>
      </c>
      <c r="I82" s="82">
        <f t="shared" si="24"/>
        <v>0</v>
      </c>
      <c r="J82" s="82">
        <f t="shared" si="24"/>
        <v>102.7</v>
      </c>
      <c r="K82" s="82">
        <f t="shared" si="24"/>
        <v>105.1</v>
      </c>
      <c r="L82" s="82">
        <f t="shared" si="24"/>
        <v>107</v>
      </c>
      <c r="M82" s="82">
        <f t="shared" si="24"/>
        <v>108.6</v>
      </c>
      <c r="N82" s="82">
        <f t="shared" si="24"/>
        <v>109.7</v>
      </c>
      <c r="O82" s="82">
        <f t="shared" si="24"/>
        <v>116.5</v>
      </c>
      <c r="P82" s="82">
        <f t="shared" si="24"/>
        <v>126.8</v>
      </c>
      <c r="Q82" s="82">
        <f t="shared" si="24"/>
        <v>133.59648000000001</v>
      </c>
      <c r="R82" s="82">
        <f t="shared" si="24"/>
        <v>136.26840960000001</v>
      </c>
      <c r="S82" s="82">
        <f t="shared" si="24"/>
        <v>138.993777792</v>
      </c>
      <c r="T82" s="82">
        <f t="shared" si="24"/>
        <v>141.77365334784</v>
      </c>
      <c r="U82" s="82">
        <f t="shared" si="24"/>
        <v>144.6091264147968</v>
      </c>
      <c r="V82" s="82">
        <f t="shared" si="24"/>
        <v>147.50130894309274</v>
      </c>
      <c r="W82" s="82">
        <f t="shared" si="24"/>
        <v>150.4513351219546</v>
      </c>
    </row>
    <row r="83" spans="1:23" outlineLevel="1" x14ac:dyDescent="0.2">
      <c r="E83" s="24" t="s">
        <v>299</v>
      </c>
      <c r="G83" s="24" t="s">
        <v>118</v>
      </c>
      <c r="J83" s="82">
        <f t="shared" ref="J83:W83" si="25" xml:space="preserve">  AVERAGE( J71:J82 )</f>
        <v>101.54166666666667</v>
      </c>
      <c r="K83" s="82">
        <f t="shared" si="25"/>
        <v>104.21666666666665</v>
      </c>
      <c r="L83" s="82">
        <f t="shared" si="25"/>
        <v>106.43333333333334</v>
      </c>
      <c r="M83" s="82">
        <f t="shared" si="25"/>
        <v>108.24166666666663</v>
      </c>
      <c r="N83" s="82">
        <f t="shared" si="25"/>
        <v>109.10833333333335</v>
      </c>
      <c r="O83" s="82">
        <f t="shared" si="25"/>
        <v>113.11666666666667</v>
      </c>
      <c r="P83" s="82">
        <f t="shared" si="25"/>
        <v>123.04166666666664</v>
      </c>
      <c r="Q83" s="82">
        <f t="shared" si="25"/>
        <v>129.63669999999999</v>
      </c>
      <c r="R83" s="82">
        <f t="shared" si="25"/>
        <v>132.22943400000003</v>
      </c>
      <c r="S83" s="82">
        <f t="shared" si="25"/>
        <v>134.87402268000002</v>
      </c>
      <c r="T83" s="82">
        <f t="shared" si="25"/>
        <v>137.57150313360003</v>
      </c>
      <c r="U83" s="82">
        <f t="shared" si="25"/>
        <v>140.32293319627203</v>
      </c>
      <c r="V83" s="82">
        <f t="shared" si="25"/>
        <v>143.12939186019744</v>
      </c>
      <c r="W83" s="82">
        <f t="shared" si="25"/>
        <v>145.99197969740138</v>
      </c>
    </row>
    <row r="84" spans="1:23" x14ac:dyDescent="0.2"/>
    <row r="85" spans="1:23" x14ac:dyDescent="0.2">
      <c r="A85" s="86" t="s">
        <v>300</v>
      </c>
      <c r="B85" s="86"/>
      <c r="C85" s="85"/>
      <c r="D85" s="84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outlineLevel="1" x14ac:dyDescent="0.2">
      <c r="B86" s="10" t="s">
        <v>301</v>
      </c>
    </row>
    <row r="87" spans="1:23" s="131" customFormat="1" outlineLevel="1" x14ac:dyDescent="0.2">
      <c r="A87" s="128"/>
      <c r="B87" s="128"/>
      <c r="C87" s="129"/>
      <c r="D87" s="130"/>
      <c r="E87" s="330" t="str">
        <f xml:space="preserve"> InpS!E$49</f>
        <v>Year reference for FYA base price 1 (FYA year ending March)</v>
      </c>
      <c r="F87" s="331">
        <f xml:space="preserve"> InpS!F$49</f>
        <v>2018</v>
      </c>
      <c r="G87" s="330" t="str">
        <f xml:space="preserve"> InpS!G$49</f>
        <v>Year #</v>
      </c>
      <c r="H87" s="330"/>
      <c r="I87" s="330"/>
      <c r="J87" s="330"/>
      <c r="K87" s="330"/>
      <c r="L87" s="330"/>
      <c r="M87" s="330"/>
      <c r="N87" s="330"/>
      <c r="O87" s="330"/>
    </row>
    <row r="88" spans="1:23" s="131" customFormat="1" outlineLevel="1" x14ac:dyDescent="0.2">
      <c r="A88" s="128"/>
      <c r="B88" s="128"/>
      <c r="C88" s="129"/>
      <c r="D88" s="130"/>
      <c r="E88" s="330" t="str">
        <f xml:space="preserve"> InpS!E$50</f>
        <v>Year reference for FYA base price 2 (FYA year ending March)</v>
      </c>
      <c r="F88" s="331">
        <f xml:space="preserve"> InpS!F$50</f>
        <v>2023</v>
      </c>
      <c r="G88" s="330" t="str">
        <f xml:space="preserve"> InpS!G$50</f>
        <v>Year #</v>
      </c>
      <c r="H88" s="330"/>
      <c r="I88" s="330"/>
      <c r="J88" s="330"/>
      <c r="K88" s="330"/>
      <c r="L88" s="330"/>
      <c r="M88" s="330"/>
      <c r="N88" s="330"/>
      <c r="O88" s="330"/>
    </row>
    <row r="89" spans="1:23" s="121" customFormat="1" outlineLevel="1" x14ac:dyDescent="0.2">
      <c r="A89" s="118"/>
      <c r="B89" s="118"/>
      <c r="C89" s="119"/>
      <c r="D89" s="120"/>
      <c r="E89" s="13" t="str">
        <f xml:space="preserve"> E$83</f>
        <v>CPI(H): Financial year average - index</v>
      </c>
      <c r="F89" s="332">
        <f t="shared" ref="F89:W89" si="26" xml:space="preserve"> F$83</f>
        <v>0</v>
      </c>
      <c r="G89" s="332" t="str">
        <f t="shared" si="26"/>
        <v>index</v>
      </c>
      <c r="H89" s="332">
        <f t="shared" si="26"/>
        <v>0</v>
      </c>
      <c r="I89" s="332">
        <f t="shared" si="26"/>
        <v>0</v>
      </c>
      <c r="J89" s="332">
        <f t="shared" si="26"/>
        <v>101.54166666666667</v>
      </c>
      <c r="K89" s="332">
        <f t="shared" si="26"/>
        <v>104.21666666666665</v>
      </c>
      <c r="L89" s="332">
        <f t="shared" si="26"/>
        <v>106.43333333333334</v>
      </c>
      <c r="M89" s="332">
        <f t="shared" si="26"/>
        <v>108.24166666666663</v>
      </c>
      <c r="N89" s="332">
        <f t="shared" si="26"/>
        <v>109.10833333333335</v>
      </c>
      <c r="O89" s="332">
        <f t="shared" si="26"/>
        <v>113.11666666666667</v>
      </c>
      <c r="P89" s="82">
        <f t="shared" si="26"/>
        <v>123.04166666666664</v>
      </c>
      <c r="Q89" s="82">
        <f t="shared" si="26"/>
        <v>129.63669999999999</v>
      </c>
      <c r="R89" s="82">
        <f t="shared" si="26"/>
        <v>132.22943400000003</v>
      </c>
      <c r="S89" s="82">
        <f t="shared" si="26"/>
        <v>134.87402268000002</v>
      </c>
      <c r="T89" s="82">
        <f t="shared" si="26"/>
        <v>137.57150313360003</v>
      </c>
      <c r="U89" s="82">
        <f t="shared" si="26"/>
        <v>140.32293319627203</v>
      </c>
      <c r="V89" s="82">
        <f t="shared" si="26"/>
        <v>143.12939186019744</v>
      </c>
      <c r="W89" s="82">
        <f t="shared" si="26"/>
        <v>145.99197969740138</v>
      </c>
    </row>
    <row r="90" spans="1:23" outlineLevel="1" x14ac:dyDescent="0.2">
      <c r="E90" s="332" t="str">
        <f xml:space="preserve"> "CPI(H): Financial year average (FYA year ending March) " &amp; $F87</f>
        <v>CPI(H): Financial year average (FYA year ending March) 2018</v>
      </c>
      <c r="F90" s="332">
        <f xml:space="preserve"> INDEX($J89:$W89, 1, MATCH($F87,$J$4:$W$4))</f>
        <v>104.21666666666665</v>
      </c>
      <c r="G90" s="332" t="s">
        <v>118</v>
      </c>
      <c r="H90" s="13"/>
      <c r="I90" s="13"/>
      <c r="J90" s="13"/>
      <c r="K90" s="13"/>
      <c r="L90" s="13"/>
      <c r="M90" s="13"/>
      <c r="N90" s="13"/>
      <c r="O90" s="13"/>
    </row>
    <row r="91" spans="1:23" outlineLevel="1" x14ac:dyDescent="0.2">
      <c r="E91" s="332" t="str">
        <f xml:space="preserve"> "CPI(H): Financial year average (FYA year ending March) " &amp; $F88</f>
        <v>CPI(H): Financial year average (FYA year ending March) 2023</v>
      </c>
      <c r="F91" s="332">
        <f xml:space="preserve"> INDEX($J89:$W89, 1, MATCH($F88,$J$4:$W$4))</f>
        <v>123.04166666666664</v>
      </c>
      <c r="G91" s="332" t="s">
        <v>118</v>
      </c>
      <c r="H91" s="13"/>
      <c r="I91" s="13"/>
      <c r="J91" s="13"/>
      <c r="K91" s="13"/>
      <c r="L91" s="13"/>
      <c r="M91" s="13"/>
      <c r="N91" s="13"/>
      <c r="O91" s="13"/>
    </row>
    <row r="92" spans="1:23" s="117" customFormat="1" outlineLevel="1" x14ac:dyDescent="0.2">
      <c r="A92" s="114"/>
      <c r="B92" s="114"/>
      <c r="C92" s="115"/>
      <c r="D92" s="138"/>
      <c r="E92" s="333" t="s">
        <v>302</v>
      </c>
      <c r="F92" s="334">
        <f xml:space="preserve"> $F91 / $F90</f>
        <v>1.1806332960179113</v>
      </c>
      <c r="G92" s="333" t="s">
        <v>303</v>
      </c>
      <c r="H92" s="333"/>
      <c r="I92" s="333"/>
      <c r="J92" s="333"/>
      <c r="K92" s="333"/>
      <c r="L92" s="333"/>
      <c r="M92" s="333"/>
      <c r="N92" s="333"/>
      <c r="O92" s="333"/>
    </row>
    <row r="93" spans="1:23" s="135" customFormat="1" outlineLevel="1" x14ac:dyDescent="0.2">
      <c r="A93" s="132"/>
      <c r="B93" s="132"/>
      <c r="C93" s="133"/>
      <c r="D93" s="15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23" s="135" customFormat="1" outlineLevel="1" x14ac:dyDescent="0.2">
      <c r="A94" s="132"/>
      <c r="B94" s="132" t="s">
        <v>304</v>
      </c>
      <c r="C94" s="133"/>
      <c r="D94" s="15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23" s="151" customFormat="1" outlineLevel="1" x14ac:dyDescent="0.2">
      <c r="A95" s="155"/>
      <c r="B95" s="155"/>
      <c r="C95" s="156"/>
      <c r="D95" s="157"/>
      <c r="E95" s="335" t="str">
        <f xml:space="preserve"> InpS!E$52</f>
        <v>Year reference for FYE base price 1 (FYE year ending March)</v>
      </c>
      <c r="F95" s="336">
        <f xml:space="preserve"> InpS!F$52</f>
        <v>2018</v>
      </c>
      <c r="G95" s="335" t="str">
        <f xml:space="preserve"> InpS!G$52</f>
        <v>Year #</v>
      </c>
      <c r="H95" s="335"/>
      <c r="I95" s="335"/>
      <c r="J95" s="335"/>
      <c r="K95" s="335"/>
      <c r="L95" s="335"/>
      <c r="M95" s="335"/>
      <c r="N95" s="335"/>
      <c r="O95" s="335"/>
    </row>
    <row r="96" spans="1:23" s="151" customFormat="1" outlineLevel="1" x14ac:dyDescent="0.2">
      <c r="A96" s="155"/>
      <c r="B96" s="155"/>
      <c r="C96" s="156"/>
      <c r="D96" s="157"/>
      <c r="E96" s="335" t="str">
        <f xml:space="preserve"> InpS!E$49</f>
        <v>Year reference for FYA base price 1 (FYA year ending March)</v>
      </c>
      <c r="F96" s="336">
        <f xml:space="preserve"> InpS!F$49</f>
        <v>2018</v>
      </c>
      <c r="G96" s="335" t="str">
        <f xml:space="preserve"> InpS!G$49</f>
        <v>Year #</v>
      </c>
      <c r="H96" s="335"/>
      <c r="I96" s="335"/>
      <c r="J96" s="335"/>
      <c r="K96" s="335"/>
      <c r="L96" s="335"/>
      <c r="M96" s="335"/>
      <c r="N96" s="335"/>
      <c r="O96" s="335"/>
    </row>
    <row r="97" spans="1:23" s="154" customFormat="1" outlineLevel="1" x14ac:dyDescent="0.2">
      <c r="A97" s="122"/>
      <c r="B97" s="122"/>
      <c r="C97" s="152"/>
      <c r="D97" s="153"/>
      <c r="E97" s="21" t="str">
        <f xml:space="preserve"> E$67</f>
        <v>CPI(H): March - index</v>
      </c>
      <c r="F97" s="332">
        <f t="shared" ref="F97:W97" si="27" xml:space="preserve"> F$67</f>
        <v>0</v>
      </c>
      <c r="G97" s="332" t="str">
        <f t="shared" si="27"/>
        <v>index</v>
      </c>
      <c r="H97" s="332">
        <f t="shared" si="27"/>
        <v>0</v>
      </c>
      <c r="I97" s="332">
        <f t="shared" si="27"/>
        <v>0</v>
      </c>
      <c r="J97" s="332">
        <f t="shared" si="27"/>
        <v>102.7</v>
      </c>
      <c r="K97" s="332">
        <f t="shared" si="27"/>
        <v>105.1</v>
      </c>
      <c r="L97" s="332">
        <f t="shared" si="27"/>
        <v>107</v>
      </c>
      <c r="M97" s="332">
        <f t="shared" si="27"/>
        <v>108.6</v>
      </c>
      <c r="N97" s="332">
        <f t="shared" si="27"/>
        <v>109.7</v>
      </c>
      <c r="O97" s="332">
        <f t="shared" si="27"/>
        <v>116.5</v>
      </c>
      <c r="P97" s="82">
        <f t="shared" si="27"/>
        <v>126.8</v>
      </c>
      <c r="Q97" s="82">
        <f t="shared" si="27"/>
        <v>133.59648000000001</v>
      </c>
      <c r="R97" s="82">
        <f t="shared" si="27"/>
        <v>136.26840960000001</v>
      </c>
      <c r="S97" s="82">
        <f t="shared" si="27"/>
        <v>138.993777792</v>
      </c>
      <c r="T97" s="82">
        <f t="shared" si="27"/>
        <v>141.77365334784</v>
      </c>
      <c r="U97" s="82">
        <f t="shared" si="27"/>
        <v>144.6091264147968</v>
      </c>
      <c r="V97" s="82">
        <f t="shared" si="27"/>
        <v>147.50130894309274</v>
      </c>
      <c r="W97" s="82">
        <f t="shared" si="27"/>
        <v>150.4513351219546</v>
      </c>
    </row>
    <row r="98" spans="1:23" s="154" customFormat="1" outlineLevel="1" x14ac:dyDescent="0.2">
      <c r="A98" s="122"/>
      <c r="B98" s="122"/>
      <c r="C98" s="152"/>
      <c r="D98" s="153"/>
      <c r="E98" s="21" t="str">
        <f xml:space="preserve"> E$83</f>
        <v>CPI(H): Financial year average - index</v>
      </c>
      <c r="F98" s="332">
        <f t="shared" ref="F98:W98" si="28" xml:space="preserve"> F$83</f>
        <v>0</v>
      </c>
      <c r="G98" s="332" t="str">
        <f t="shared" si="28"/>
        <v>index</v>
      </c>
      <c r="H98" s="332">
        <f t="shared" si="28"/>
        <v>0</v>
      </c>
      <c r="I98" s="332">
        <f t="shared" si="28"/>
        <v>0</v>
      </c>
      <c r="J98" s="332">
        <f t="shared" si="28"/>
        <v>101.54166666666667</v>
      </c>
      <c r="K98" s="332">
        <f t="shared" si="28"/>
        <v>104.21666666666665</v>
      </c>
      <c r="L98" s="332">
        <f t="shared" si="28"/>
        <v>106.43333333333334</v>
      </c>
      <c r="M98" s="332">
        <f t="shared" si="28"/>
        <v>108.24166666666663</v>
      </c>
      <c r="N98" s="332">
        <f t="shared" si="28"/>
        <v>109.10833333333335</v>
      </c>
      <c r="O98" s="332">
        <f t="shared" si="28"/>
        <v>113.11666666666667</v>
      </c>
      <c r="P98" s="82">
        <f t="shared" si="28"/>
        <v>123.04166666666664</v>
      </c>
      <c r="Q98" s="82">
        <f t="shared" si="28"/>
        <v>129.63669999999999</v>
      </c>
      <c r="R98" s="82">
        <f t="shared" si="28"/>
        <v>132.22943400000003</v>
      </c>
      <c r="S98" s="82">
        <f t="shared" si="28"/>
        <v>134.87402268000002</v>
      </c>
      <c r="T98" s="82">
        <f t="shared" si="28"/>
        <v>137.57150313360003</v>
      </c>
      <c r="U98" s="82">
        <f t="shared" si="28"/>
        <v>140.32293319627203</v>
      </c>
      <c r="V98" s="82">
        <f t="shared" si="28"/>
        <v>143.12939186019744</v>
      </c>
      <c r="W98" s="82">
        <f t="shared" si="28"/>
        <v>145.99197969740138</v>
      </c>
    </row>
    <row r="99" spans="1:23" s="135" customFormat="1" outlineLevel="1" x14ac:dyDescent="0.2">
      <c r="A99" s="132"/>
      <c r="B99" s="132"/>
      <c r="C99" s="133"/>
      <c r="D99" s="150"/>
      <c r="E99" s="332" t="str">
        <f xml:space="preserve"> "CPI(H): March " &amp; $F95</f>
        <v>CPI(H): March 2018</v>
      </c>
      <c r="F99" s="332">
        <f xml:space="preserve"> INDEX($J97:$W97, 1, MATCH($F95,$J$4:$W$4))</f>
        <v>105.1</v>
      </c>
      <c r="G99" s="332" t="s">
        <v>118</v>
      </c>
      <c r="H99" s="21"/>
      <c r="I99" s="21"/>
      <c r="J99" s="21"/>
      <c r="K99" s="21"/>
      <c r="L99" s="21"/>
      <c r="M99" s="21"/>
      <c r="N99" s="21"/>
      <c r="O99" s="21"/>
    </row>
    <row r="100" spans="1:23" s="135" customFormat="1" outlineLevel="1" x14ac:dyDescent="0.2">
      <c r="A100" s="132"/>
      <c r="B100" s="132"/>
      <c r="C100" s="133"/>
      <c r="D100" s="150"/>
      <c r="E100" s="332" t="str">
        <f xml:space="preserve"> "CPI(H): Financial year average (FYA year ending March) " &amp; $F96</f>
        <v>CPI(H): Financial year average (FYA year ending March) 2018</v>
      </c>
      <c r="F100" s="332">
        <f xml:space="preserve"> INDEX($J98:$W98, 1, MATCH($F96,$J$4:$W$4))</f>
        <v>104.21666666666665</v>
      </c>
      <c r="G100" s="332" t="s">
        <v>118</v>
      </c>
      <c r="H100" s="21"/>
      <c r="I100" s="21"/>
      <c r="J100" s="21"/>
      <c r="K100" s="21"/>
      <c r="L100" s="21"/>
      <c r="M100" s="21"/>
      <c r="N100" s="21"/>
      <c r="O100" s="21"/>
    </row>
    <row r="101" spans="1:23" s="147" customFormat="1" outlineLevel="1" x14ac:dyDescent="0.2">
      <c r="A101" s="148"/>
      <c r="B101" s="148"/>
      <c r="C101" s="162"/>
      <c r="D101" s="163"/>
      <c r="E101" s="337" t="s">
        <v>305</v>
      </c>
      <c r="F101" s="338">
        <f xml:space="preserve"> $F$99 / $F$100</f>
        <v>1.0084759315528546</v>
      </c>
      <c r="G101" s="337" t="s">
        <v>303</v>
      </c>
      <c r="H101" s="337"/>
      <c r="I101" s="337"/>
      <c r="J101" s="337"/>
      <c r="K101" s="337"/>
      <c r="L101" s="337"/>
      <c r="M101" s="337"/>
      <c r="N101" s="337"/>
      <c r="O101" s="337"/>
    </row>
    <row r="102" spans="1:23" outlineLevel="1" x14ac:dyDescent="0.2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23" s="135" customFormat="1" outlineLevel="1" x14ac:dyDescent="0.2">
      <c r="A103" s="132"/>
      <c r="B103" s="132" t="s">
        <v>306</v>
      </c>
      <c r="C103" s="133"/>
      <c r="D103" s="15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23" s="151" customFormat="1" outlineLevel="1" x14ac:dyDescent="0.2">
      <c r="A104" s="155"/>
      <c r="B104" s="155"/>
      <c r="C104" s="156"/>
      <c r="D104" s="157"/>
      <c r="E104" s="335" t="str">
        <f xml:space="preserve"> InpS!E$53</f>
        <v>Year reference for FYE base price 2 (FYE year ending March)</v>
      </c>
      <c r="F104" s="336">
        <f xml:space="preserve"> InpS!F$53</f>
        <v>2023</v>
      </c>
      <c r="G104" s="335" t="str">
        <f xml:space="preserve"> InpS!G$53</f>
        <v>Year #</v>
      </c>
      <c r="H104" s="335"/>
      <c r="I104" s="335"/>
      <c r="J104" s="335"/>
      <c r="K104" s="335"/>
      <c r="L104" s="335"/>
      <c r="M104" s="335"/>
      <c r="N104" s="335"/>
      <c r="O104" s="335"/>
    </row>
    <row r="105" spans="1:23" s="131" customFormat="1" outlineLevel="1" x14ac:dyDescent="0.2">
      <c r="A105" s="128"/>
      <c r="B105" s="128"/>
      <c r="C105" s="129"/>
      <c r="D105" s="130"/>
      <c r="E105" s="330" t="str">
        <f xml:space="preserve"> InpS!E$50</f>
        <v>Year reference for FYA base price 2 (FYA year ending March)</v>
      </c>
      <c r="F105" s="331">
        <f xml:space="preserve"> InpS!F$50</f>
        <v>2023</v>
      </c>
      <c r="G105" s="330" t="str">
        <f xml:space="preserve"> InpS!G$50</f>
        <v>Year #</v>
      </c>
      <c r="H105" s="330"/>
      <c r="I105" s="330"/>
      <c r="J105" s="330"/>
      <c r="K105" s="330"/>
      <c r="L105" s="330"/>
      <c r="M105" s="330"/>
      <c r="N105" s="330"/>
      <c r="O105" s="330"/>
    </row>
    <row r="106" spans="1:23" s="154" customFormat="1" outlineLevel="1" x14ac:dyDescent="0.2">
      <c r="A106" s="122"/>
      <c r="B106" s="122"/>
      <c r="C106" s="152"/>
      <c r="D106" s="153"/>
      <c r="E106" s="21" t="str">
        <f xml:space="preserve"> E$67</f>
        <v>CPI(H): March - index</v>
      </c>
      <c r="F106" s="332">
        <f t="shared" ref="F106:W106" si="29" xml:space="preserve"> F$67</f>
        <v>0</v>
      </c>
      <c r="G106" s="332" t="str">
        <f t="shared" si="29"/>
        <v>index</v>
      </c>
      <c r="H106" s="332">
        <f t="shared" si="29"/>
        <v>0</v>
      </c>
      <c r="I106" s="332">
        <f t="shared" si="29"/>
        <v>0</v>
      </c>
      <c r="J106" s="332">
        <f t="shared" si="29"/>
        <v>102.7</v>
      </c>
      <c r="K106" s="332">
        <f t="shared" si="29"/>
        <v>105.1</v>
      </c>
      <c r="L106" s="332">
        <f t="shared" si="29"/>
        <v>107</v>
      </c>
      <c r="M106" s="332">
        <f t="shared" si="29"/>
        <v>108.6</v>
      </c>
      <c r="N106" s="332">
        <f t="shared" si="29"/>
        <v>109.7</v>
      </c>
      <c r="O106" s="332">
        <f t="shared" si="29"/>
        <v>116.5</v>
      </c>
      <c r="P106" s="82">
        <f t="shared" si="29"/>
        <v>126.8</v>
      </c>
      <c r="Q106" s="82">
        <f t="shared" si="29"/>
        <v>133.59648000000001</v>
      </c>
      <c r="R106" s="82">
        <f t="shared" si="29"/>
        <v>136.26840960000001</v>
      </c>
      <c r="S106" s="82">
        <f t="shared" si="29"/>
        <v>138.993777792</v>
      </c>
      <c r="T106" s="82">
        <f t="shared" si="29"/>
        <v>141.77365334784</v>
      </c>
      <c r="U106" s="82">
        <f t="shared" si="29"/>
        <v>144.6091264147968</v>
      </c>
      <c r="V106" s="82">
        <f t="shared" si="29"/>
        <v>147.50130894309274</v>
      </c>
      <c r="W106" s="82">
        <f t="shared" si="29"/>
        <v>150.4513351219546</v>
      </c>
    </row>
    <row r="107" spans="1:23" s="154" customFormat="1" outlineLevel="1" x14ac:dyDescent="0.2">
      <c r="A107" s="122"/>
      <c r="B107" s="122"/>
      <c r="C107" s="152"/>
      <c r="D107" s="153"/>
      <c r="E107" s="21" t="str">
        <f xml:space="preserve"> E$83</f>
        <v>CPI(H): Financial year average - index</v>
      </c>
      <c r="F107" s="332">
        <f t="shared" ref="F107:W107" si="30" xml:space="preserve"> F$83</f>
        <v>0</v>
      </c>
      <c r="G107" s="332" t="str">
        <f t="shared" si="30"/>
        <v>index</v>
      </c>
      <c r="H107" s="332">
        <f t="shared" si="30"/>
        <v>0</v>
      </c>
      <c r="I107" s="332">
        <f t="shared" si="30"/>
        <v>0</v>
      </c>
      <c r="J107" s="332">
        <f t="shared" si="30"/>
        <v>101.54166666666667</v>
      </c>
      <c r="K107" s="332">
        <f t="shared" si="30"/>
        <v>104.21666666666665</v>
      </c>
      <c r="L107" s="332">
        <f t="shared" si="30"/>
        <v>106.43333333333334</v>
      </c>
      <c r="M107" s="332">
        <f t="shared" si="30"/>
        <v>108.24166666666663</v>
      </c>
      <c r="N107" s="332">
        <f t="shared" si="30"/>
        <v>109.10833333333335</v>
      </c>
      <c r="O107" s="332">
        <f t="shared" si="30"/>
        <v>113.11666666666667</v>
      </c>
      <c r="P107" s="82">
        <f t="shared" si="30"/>
        <v>123.04166666666664</v>
      </c>
      <c r="Q107" s="82">
        <f t="shared" si="30"/>
        <v>129.63669999999999</v>
      </c>
      <c r="R107" s="82">
        <f t="shared" si="30"/>
        <v>132.22943400000003</v>
      </c>
      <c r="S107" s="82">
        <f t="shared" si="30"/>
        <v>134.87402268000002</v>
      </c>
      <c r="T107" s="82">
        <f t="shared" si="30"/>
        <v>137.57150313360003</v>
      </c>
      <c r="U107" s="82">
        <f t="shared" si="30"/>
        <v>140.32293319627203</v>
      </c>
      <c r="V107" s="82">
        <f t="shared" si="30"/>
        <v>143.12939186019744</v>
      </c>
      <c r="W107" s="82">
        <f t="shared" si="30"/>
        <v>145.99197969740138</v>
      </c>
    </row>
    <row r="108" spans="1:23" s="135" customFormat="1" outlineLevel="1" x14ac:dyDescent="0.2">
      <c r="A108" s="132"/>
      <c r="B108" s="132"/>
      <c r="C108" s="133"/>
      <c r="D108" s="150"/>
      <c r="E108" s="82" t="str">
        <f xml:space="preserve"> "CPI(H): March " &amp; $F104</f>
        <v>CPI(H): March 2023</v>
      </c>
      <c r="F108" s="82">
        <f xml:space="preserve"> INDEX($J106:$W106, 1, MATCH($F104,$J$4:$W$4))</f>
        <v>126.8</v>
      </c>
      <c r="G108" s="82" t="s">
        <v>118</v>
      </c>
    </row>
    <row r="109" spans="1:23" s="135" customFormat="1" outlineLevel="1" x14ac:dyDescent="0.2">
      <c r="A109" s="132"/>
      <c r="B109" s="132"/>
      <c r="C109" s="133"/>
      <c r="D109" s="150"/>
      <c r="E109" s="82" t="str">
        <f xml:space="preserve"> "CPI(H): Financial year average (FYA year ending March) " &amp; $F105</f>
        <v>CPI(H): Financial year average (FYA year ending March) 2023</v>
      </c>
      <c r="F109" s="82">
        <f xml:space="preserve"> INDEX($J107:$W107, 1, MATCH($F105,$J$4:$W$4))</f>
        <v>123.04166666666664</v>
      </c>
      <c r="G109" s="82" t="s">
        <v>118</v>
      </c>
    </row>
    <row r="110" spans="1:23" s="147" customFormat="1" outlineLevel="1" x14ac:dyDescent="0.2">
      <c r="A110" s="148"/>
      <c r="B110" s="148"/>
      <c r="C110" s="162"/>
      <c r="D110" s="163"/>
      <c r="E110" s="147" t="s">
        <v>307</v>
      </c>
      <c r="F110" s="164">
        <f xml:space="preserve"> $F$108 / $F$109</f>
        <v>1.0305452082627837</v>
      </c>
      <c r="G110" s="147" t="s">
        <v>303</v>
      </c>
    </row>
    <row r="111" spans="1:23" x14ac:dyDescent="0.2"/>
    <row r="112" spans="1:23" x14ac:dyDescent="0.2">
      <c r="B112" s="10" t="s">
        <v>90</v>
      </c>
    </row>
    <row r="113" spans="8:23" x14ac:dyDescent="0.2">
      <c r="H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8:23" hidden="1" x14ac:dyDescent="0.2">
      <c r="H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8:23" hidden="1" x14ac:dyDescent="0.2">
      <c r="H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8:23" hidden="1" x14ac:dyDescent="0.2">
      <c r="H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8:23" hidden="1" x14ac:dyDescent="0.2">
      <c r="H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8:23" hidden="1" x14ac:dyDescent="0.2">
      <c r="H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8:23" hidden="1" x14ac:dyDescent="0.2">
      <c r="H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8:23" hidden="1" x14ac:dyDescent="0.2">
      <c r="H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8:23" hidden="1" x14ac:dyDescent="0.2">
      <c r="H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8:23" hidden="1" x14ac:dyDescent="0.2">
      <c r="H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8:23" hidden="1" x14ac:dyDescent="0.2">
      <c r="H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8:23" hidden="1" x14ac:dyDescent="0.2">
      <c r="H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8:23" hidden="1" x14ac:dyDescent="0.2">
      <c r="H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8:23" hidden="1" x14ac:dyDescent="0.2">
      <c r="H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8:23" hidden="1" x14ac:dyDescent="0.2">
      <c r="H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8:23" hidden="1" x14ac:dyDescent="0.2">
      <c r="H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8:23" hidden="1" x14ac:dyDescent="0.2">
      <c r="H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8:23" hidden="1" x14ac:dyDescent="0.2">
      <c r="H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8:23" hidden="1" x14ac:dyDescent="0.2">
      <c r="H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8:23" hidden="1" x14ac:dyDescent="0.2">
      <c r="H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8:23" hidden="1" x14ac:dyDescent="0.2">
      <c r="H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8:23" hidden="1" x14ac:dyDescent="0.2">
      <c r="H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8:23" hidden="1" x14ac:dyDescent="0.2">
      <c r="H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8:23" hidden="1" x14ac:dyDescent="0.2">
      <c r="H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8:23" hidden="1" x14ac:dyDescent="0.2">
      <c r="H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8:23" hidden="1" x14ac:dyDescent="0.2">
      <c r="H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8:23" hidden="1" x14ac:dyDescent="0.2">
      <c r="H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8:23" hidden="1" x14ac:dyDescent="0.2">
      <c r="H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8:23" hidden="1" x14ac:dyDescent="0.2">
      <c r="H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8:23" hidden="1" x14ac:dyDescent="0.2">
      <c r="H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8:23" hidden="1" x14ac:dyDescent="0.2">
      <c r="H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8:23" hidden="1" x14ac:dyDescent="0.2">
      <c r="H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8:23" hidden="1" x14ac:dyDescent="0.2">
      <c r="H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8:23" hidden="1" x14ac:dyDescent="0.2">
      <c r="H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8:23" hidden="1" x14ac:dyDescent="0.2">
      <c r="H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8:23" hidden="1" x14ac:dyDescent="0.2">
      <c r="H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8:23" hidden="1" x14ac:dyDescent="0.2">
      <c r="H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8:23" hidden="1" x14ac:dyDescent="0.2">
      <c r="H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8:23" hidden="1" x14ac:dyDescent="0.2">
      <c r="H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8:23" hidden="1" x14ac:dyDescent="0.2">
      <c r="H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8:23" hidden="1" x14ac:dyDescent="0.2">
      <c r="H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8:23" hidden="1" x14ac:dyDescent="0.2">
      <c r="H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8:23" hidden="1" x14ac:dyDescent="0.2">
      <c r="H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8:23" hidden="1" x14ac:dyDescent="0.2">
      <c r="H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8:23" hidden="1" x14ac:dyDescent="0.2">
      <c r="H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8:23" hidden="1" x14ac:dyDescent="0.2">
      <c r="H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8:23" hidden="1" x14ac:dyDescent="0.2">
      <c r="H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8:23" hidden="1" x14ac:dyDescent="0.2">
      <c r="H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8:23" hidden="1" x14ac:dyDescent="0.2">
      <c r="H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8:23" hidden="1" x14ac:dyDescent="0.2">
      <c r="H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8:23" hidden="1" x14ac:dyDescent="0.2">
      <c r="H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8:23" hidden="1" x14ac:dyDescent="0.2">
      <c r="H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8:23" hidden="1" x14ac:dyDescent="0.2">
      <c r="H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8:23" hidden="1" x14ac:dyDescent="0.2">
      <c r="H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8:23" hidden="1" x14ac:dyDescent="0.2">
      <c r="H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8:23" hidden="1" x14ac:dyDescent="0.2">
      <c r="H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8:23" hidden="1" x14ac:dyDescent="0.2">
      <c r="H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8:23" hidden="1" x14ac:dyDescent="0.2">
      <c r="H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8:23" hidden="1" x14ac:dyDescent="0.2">
      <c r="H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8:23" hidden="1" x14ac:dyDescent="0.2">
      <c r="H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8:23" hidden="1" x14ac:dyDescent="0.2">
      <c r="H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8:23" hidden="1" x14ac:dyDescent="0.2">
      <c r="H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8:23" hidden="1" x14ac:dyDescent="0.2">
      <c r="H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8:23" hidden="1" x14ac:dyDescent="0.2">
      <c r="H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8:23" hidden="1" x14ac:dyDescent="0.2">
      <c r="H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8:23" hidden="1" x14ac:dyDescent="0.2">
      <c r="H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8:23" hidden="1" x14ac:dyDescent="0.2">
      <c r="H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8:23" hidden="1" x14ac:dyDescent="0.2">
      <c r="H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8:23" hidden="1" x14ac:dyDescent="0.2">
      <c r="H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8:23" hidden="1" x14ac:dyDescent="0.2">
      <c r="H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8:23" hidden="1" x14ac:dyDescent="0.2">
      <c r="H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8:23" hidden="1" x14ac:dyDescent="0.2">
      <c r="H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8:23" hidden="1" x14ac:dyDescent="0.2">
      <c r="H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8:23" hidden="1" x14ac:dyDescent="0.2">
      <c r="H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8:23" hidden="1" x14ac:dyDescent="0.2">
      <c r="H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8:23" hidden="1" x14ac:dyDescent="0.2">
      <c r="H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8:23" hidden="1" x14ac:dyDescent="0.2">
      <c r="H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8:23" hidden="1" x14ac:dyDescent="0.2">
      <c r="H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8:23" hidden="1" x14ac:dyDescent="0.2">
      <c r="H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8:23" hidden="1" x14ac:dyDescent="0.2">
      <c r="H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8:23" hidden="1" x14ac:dyDescent="0.2">
      <c r="H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8:23" hidden="1" x14ac:dyDescent="0.2">
      <c r="H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8:23" hidden="1" x14ac:dyDescent="0.2">
      <c r="H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8:23" hidden="1" x14ac:dyDescent="0.2">
      <c r="H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8:23" hidden="1" x14ac:dyDescent="0.2">
      <c r="H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8:23" hidden="1" x14ac:dyDescent="0.2">
      <c r="H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8:23" hidden="1" x14ac:dyDescent="0.2">
      <c r="H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8:23" hidden="1" x14ac:dyDescent="0.2">
      <c r="H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8:23" hidden="1" x14ac:dyDescent="0.2">
      <c r="H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8:23" hidden="1" x14ac:dyDescent="0.2">
      <c r="H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8:23" hidden="1" x14ac:dyDescent="0.2">
      <c r="H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8:23" hidden="1" x14ac:dyDescent="0.2">
      <c r="H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8:23" hidden="1" x14ac:dyDescent="0.2">
      <c r="H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8:23" hidden="1" x14ac:dyDescent="0.2">
      <c r="H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8:23" hidden="1" x14ac:dyDescent="0.2">
      <c r="H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8:23" hidden="1" x14ac:dyDescent="0.2">
      <c r="H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8:23" hidden="1" x14ac:dyDescent="0.2">
      <c r="H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8:23" hidden="1" x14ac:dyDescent="0.2">
      <c r="H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8:23" hidden="1" x14ac:dyDescent="0.2">
      <c r="H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8:23" hidden="1" x14ac:dyDescent="0.2">
      <c r="H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8:23" hidden="1" x14ac:dyDescent="0.2">
      <c r="H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8:23" hidden="1" x14ac:dyDescent="0.2">
      <c r="H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8:23" hidden="1" x14ac:dyDescent="0.2">
      <c r="H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8:23" hidden="1" x14ac:dyDescent="0.2">
      <c r="H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8:23" hidden="1" x14ac:dyDescent="0.2">
      <c r="H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8:23" hidden="1" x14ac:dyDescent="0.2">
      <c r="H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8:23" hidden="1" x14ac:dyDescent="0.2">
      <c r="H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spans="8:23" hidden="1" x14ac:dyDescent="0.2">
      <c r="H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8:23" hidden="1" x14ac:dyDescent="0.2">
      <c r="H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8:23" hidden="1" x14ac:dyDescent="0.2">
      <c r="H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8:23" hidden="1" x14ac:dyDescent="0.2">
      <c r="H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8:23" hidden="1" x14ac:dyDescent="0.2">
      <c r="H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8:23" hidden="1" x14ac:dyDescent="0.2">
      <c r="H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8:23" hidden="1" x14ac:dyDescent="0.2">
      <c r="H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8:23" hidden="1" x14ac:dyDescent="0.2">
      <c r="H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8:23" hidden="1" x14ac:dyDescent="0.2">
      <c r="H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8:23" hidden="1" x14ac:dyDescent="0.2">
      <c r="H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8:23" hidden="1" x14ac:dyDescent="0.2">
      <c r="H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8:23" hidden="1" x14ac:dyDescent="0.2">
      <c r="H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8:23" hidden="1" x14ac:dyDescent="0.2">
      <c r="H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8:23" hidden="1" x14ac:dyDescent="0.2">
      <c r="H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8:23" hidden="1" x14ac:dyDescent="0.2">
      <c r="H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8:23" hidden="1" x14ac:dyDescent="0.2">
      <c r="H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8:23" hidden="1" x14ac:dyDescent="0.2">
      <c r="H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8:23" hidden="1" x14ac:dyDescent="0.2">
      <c r="H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8:23" hidden="1" x14ac:dyDescent="0.2">
      <c r="H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8:23" hidden="1" x14ac:dyDescent="0.2">
      <c r="H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8:23" hidden="1" x14ac:dyDescent="0.2">
      <c r="H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8:23" hidden="1" x14ac:dyDescent="0.2">
      <c r="H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8:23" hidden="1" x14ac:dyDescent="0.2">
      <c r="H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8:23" hidden="1" x14ac:dyDescent="0.2">
      <c r="H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8:23" hidden="1" x14ac:dyDescent="0.2">
      <c r="H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8:23" hidden="1" x14ac:dyDescent="0.2">
      <c r="H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8:23" hidden="1" x14ac:dyDescent="0.2">
      <c r="H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8:23" hidden="1" x14ac:dyDescent="0.2">
      <c r="H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8:23" hidden="1" x14ac:dyDescent="0.2">
      <c r="H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8:23" hidden="1" x14ac:dyDescent="0.2">
      <c r="H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8:23" hidden="1" x14ac:dyDescent="0.2">
      <c r="H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8:23" hidden="1" x14ac:dyDescent="0.2">
      <c r="H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8:23" hidden="1" x14ac:dyDescent="0.2">
      <c r="H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8:23" hidden="1" x14ac:dyDescent="0.2">
      <c r="H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8:23" hidden="1" x14ac:dyDescent="0.2">
      <c r="H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8:23" hidden="1" x14ac:dyDescent="0.2">
      <c r="H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8:23" hidden="1" x14ac:dyDescent="0.2">
      <c r="H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8:23" hidden="1" x14ac:dyDescent="0.2">
      <c r="H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8:23" hidden="1" x14ac:dyDescent="0.2">
      <c r="H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8:23" hidden="1" x14ac:dyDescent="0.2">
      <c r="H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8:23" hidden="1" x14ac:dyDescent="0.2">
      <c r="H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8:23" hidden="1" x14ac:dyDescent="0.2">
      <c r="H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8:23" hidden="1" x14ac:dyDescent="0.2">
      <c r="H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8:23" hidden="1" x14ac:dyDescent="0.2">
      <c r="H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8:23" hidden="1" x14ac:dyDescent="0.2">
      <c r="H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8:23" hidden="1" x14ac:dyDescent="0.2">
      <c r="H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8:23" hidden="1" x14ac:dyDescent="0.2">
      <c r="H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8:23" hidden="1" x14ac:dyDescent="0.2">
      <c r="H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8:23" hidden="1" x14ac:dyDescent="0.2">
      <c r="H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8:23" hidden="1" x14ac:dyDescent="0.2">
      <c r="H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8:23" hidden="1" x14ac:dyDescent="0.2">
      <c r="H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8:23" hidden="1" x14ac:dyDescent="0.2">
      <c r="H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spans="8:23" hidden="1" x14ac:dyDescent="0.2">
      <c r="H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8:23" hidden="1" x14ac:dyDescent="0.2">
      <c r="H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8:23" hidden="1" x14ac:dyDescent="0.2">
      <c r="H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8:23" hidden="1" x14ac:dyDescent="0.2">
      <c r="H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8:23" hidden="1" x14ac:dyDescent="0.2">
      <c r="H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8:23" hidden="1" x14ac:dyDescent="0.2">
      <c r="H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8:23" hidden="1" x14ac:dyDescent="0.2">
      <c r="H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8:23" hidden="1" x14ac:dyDescent="0.2">
      <c r="H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8:23" hidden="1" x14ac:dyDescent="0.2">
      <c r="H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8:23" hidden="1" x14ac:dyDescent="0.2">
      <c r="H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8:23" hidden="1" x14ac:dyDescent="0.2">
      <c r="H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8:23" hidden="1" x14ac:dyDescent="0.2">
      <c r="H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8:23" hidden="1" x14ac:dyDescent="0.2">
      <c r="H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8:23" hidden="1" x14ac:dyDescent="0.2">
      <c r="H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8:23" hidden="1" x14ac:dyDescent="0.2">
      <c r="H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8:23" hidden="1" x14ac:dyDescent="0.2">
      <c r="H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8:23" hidden="1" x14ac:dyDescent="0.2">
      <c r="H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8:23" hidden="1" x14ac:dyDescent="0.2">
      <c r="H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8:23" hidden="1" x14ac:dyDescent="0.2">
      <c r="H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8:23" hidden="1" x14ac:dyDescent="0.2">
      <c r="H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8:23" hidden="1" x14ac:dyDescent="0.2">
      <c r="H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8:23" hidden="1" x14ac:dyDescent="0.2">
      <c r="H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8:23" hidden="1" x14ac:dyDescent="0.2">
      <c r="H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8:23" hidden="1" x14ac:dyDescent="0.2">
      <c r="H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8:23" hidden="1" x14ac:dyDescent="0.2">
      <c r="H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8:23" hidden="1" x14ac:dyDescent="0.2">
      <c r="H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8:23" hidden="1" x14ac:dyDescent="0.2">
      <c r="H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8:23" hidden="1" x14ac:dyDescent="0.2">
      <c r="H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8:23" hidden="1" x14ac:dyDescent="0.2">
      <c r="H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8:23" hidden="1" x14ac:dyDescent="0.2">
      <c r="H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8:23" hidden="1" x14ac:dyDescent="0.2">
      <c r="H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8:23" hidden="1" x14ac:dyDescent="0.2">
      <c r="H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8:23" hidden="1" x14ac:dyDescent="0.2">
      <c r="H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707" hidden="1" x14ac:dyDescent="0.2">
      <c r="H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707" hidden="1" x14ac:dyDescent="0.2">
      <c r="H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707" hidden="1" x14ac:dyDescent="0.2">
      <c r="H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707" hidden="1" x14ac:dyDescent="0.2">
      <c r="H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707" hidden="1" x14ac:dyDescent="0.2">
      <c r="H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2" spans="1:707" s="19" customFormat="1" hidden="1" x14ac:dyDescent="0.2">
      <c r="A312" s="10"/>
      <c r="B312" s="10"/>
      <c r="D312" s="31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  <c r="IE312" s="24"/>
      <c r="IF312" s="24"/>
      <c r="IG312" s="24"/>
      <c r="IH312" s="24"/>
      <c r="II312" s="24"/>
      <c r="IJ312" s="24"/>
      <c r="IK312" s="24"/>
      <c r="IL312" s="24"/>
      <c r="IM312" s="24"/>
      <c r="IN312" s="24"/>
      <c r="IO312" s="24"/>
      <c r="IP312" s="24"/>
      <c r="IQ312" s="24"/>
      <c r="IR312" s="24"/>
      <c r="IS312" s="24"/>
      <c r="IT312" s="24"/>
      <c r="IU312" s="24"/>
      <c r="IV312" s="24"/>
      <c r="IW312" s="24"/>
      <c r="IX312" s="24"/>
      <c r="IY312" s="24"/>
      <c r="IZ312" s="24"/>
      <c r="JA312" s="24"/>
      <c r="JB312" s="24"/>
      <c r="JC312" s="24"/>
      <c r="JD312" s="24"/>
      <c r="JE312" s="24"/>
      <c r="JF312" s="24"/>
      <c r="JG312" s="24"/>
      <c r="JH312" s="24"/>
      <c r="JI312" s="24"/>
      <c r="JJ312" s="24"/>
      <c r="JK312" s="24"/>
      <c r="JL312" s="24"/>
      <c r="JM312" s="24"/>
      <c r="JN312" s="24"/>
      <c r="JO312" s="24"/>
      <c r="JP312" s="24"/>
      <c r="JQ312" s="24"/>
      <c r="JR312" s="24"/>
      <c r="JS312" s="24"/>
      <c r="JT312" s="24"/>
      <c r="JU312" s="24"/>
      <c r="JV312" s="24"/>
      <c r="JW312" s="24"/>
      <c r="JX312" s="24"/>
      <c r="JY312" s="24"/>
      <c r="JZ312" s="24"/>
      <c r="KA312" s="24"/>
      <c r="KB312" s="24"/>
      <c r="KC312" s="24"/>
      <c r="KD312" s="24"/>
      <c r="KE312" s="24"/>
      <c r="KF312" s="24"/>
      <c r="KG312" s="24"/>
      <c r="KH312" s="24"/>
      <c r="KI312" s="24"/>
      <c r="KJ312" s="24"/>
      <c r="KK312" s="24"/>
      <c r="KL312" s="24"/>
      <c r="KM312" s="24"/>
      <c r="KN312" s="24"/>
      <c r="KO312" s="24"/>
      <c r="KP312" s="24"/>
      <c r="KQ312" s="24"/>
      <c r="KR312" s="24"/>
      <c r="KS312" s="24"/>
      <c r="KT312" s="24"/>
      <c r="KU312" s="24"/>
      <c r="KV312" s="24"/>
      <c r="KW312" s="24"/>
      <c r="KX312" s="24"/>
      <c r="KY312" s="24"/>
      <c r="KZ312" s="24"/>
      <c r="LA312" s="24"/>
      <c r="LB312" s="24"/>
      <c r="LC312" s="24"/>
      <c r="LD312" s="24"/>
      <c r="LE312" s="24"/>
      <c r="LF312" s="24"/>
      <c r="LG312" s="24"/>
      <c r="LH312" s="24"/>
      <c r="LI312" s="24"/>
      <c r="LJ312" s="24"/>
      <c r="LK312" s="24"/>
      <c r="LL312" s="24"/>
      <c r="LM312" s="24"/>
      <c r="LN312" s="24"/>
      <c r="LO312" s="24"/>
      <c r="LP312" s="24"/>
      <c r="LQ312" s="24"/>
      <c r="LR312" s="24"/>
      <c r="LS312" s="24"/>
      <c r="LT312" s="24"/>
      <c r="LU312" s="24"/>
      <c r="LV312" s="24"/>
      <c r="LW312" s="24"/>
      <c r="LX312" s="24"/>
      <c r="LY312" s="24"/>
      <c r="LZ312" s="24"/>
      <c r="MA312" s="24"/>
      <c r="MB312" s="24"/>
      <c r="MC312" s="24"/>
      <c r="MD312" s="24"/>
      <c r="ME312" s="24"/>
      <c r="MF312" s="24"/>
      <c r="MG312" s="24"/>
      <c r="MH312" s="24"/>
      <c r="MI312" s="24"/>
      <c r="MJ312" s="24"/>
      <c r="MK312" s="24"/>
      <c r="ML312" s="24"/>
      <c r="MM312" s="24"/>
      <c r="MN312" s="24"/>
      <c r="MO312" s="24"/>
      <c r="MP312" s="24"/>
      <c r="MQ312" s="24"/>
      <c r="MR312" s="24"/>
      <c r="MS312" s="24"/>
      <c r="MT312" s="24"/>
      <c r="MU312" s="24"/>
      <c r="MV312" s="24"/>
      <c r="MW312" s="24"/>
      <c r="MX312" s="24"/>
      <c r="MY312" s="24"/>
      <c r="MZ312" s="24"/>
      <c r="NA312" s="24"/>
      <c r="NB312" s="24"/>
      <c r="NC312" s="24"/>
      <c r="ND312" s="24"/>
      <c r="NE312" s="24"/>
      <c r="NF312" s="24"/>
      <c r="NG312" s="24"/>
      <c r="NH312" s="24"/>
      <c r="NI312" s="24"/>
      <c r="NJ312" s="24"/>
      <c r="NK312" s="24"/>
      <c r="NL312" s="24"/>
      <c r="NM312" s="24"/>
      <c r="NN312" s="24"/>
      <c r="NO312" s="24"/>
      <c r="NP312" s="24"/>
      <c r="NQ312" s="24"/>
      <c r="NR312" s="24"/>
      <c r="NS312" s="24"/>
      <c r="NT312" s="24"/>
      <c r="NU312" s="24"/>
      <c r="NV312" s="24"/>
      <c r="NW312" s="24"/>
      <c r="NX312" s="24"/>
      <c r="NY312" s="24"/>
      <c r="NZ312" s="24"/>
      <c r="OA312" s="24"/>
      <c r="OB312" s="24"/>
      <c r="OC312" s="24"/>
      <c r="OD312" s="24"/>
      <c r="OE312" s="24"/>
      <c r="OF312" s="24"/>
      <c r="OG312" s="24"/>
      <c r="OH312" s="24"/>
      <c r="OI312" s="24"/>
      <c r="OJ312" s="24"/>
      <c r="OK312" s="24"/>
      <c r="OL312" s="24"/>
      <c r="OM312" s="24"/>
      <c r="ON312" s="24"/>
      <c r="OO312" s="24"/>
      <c r="OP312" s="24"/>
      <c r="OQ312" s="24"/>
      <c r="OR312" s="24"/>
      <c r="OS312" s="24"/>
      <c r="OT312" s="24"/>
      <c r="OU312" s="24"/>
      <c r="OV312" s="24"/>
      <c r="OW312" s="24"/>
      <c r="OX312" s="24"/>
      <c r="OY312" s="24"/>
      <c r="OZ312" s="24"/>
      <c r="PA312" s="24"/>
      <c r="PB312" s="24"/>
      <c r="PC312" s="24"/>
      <c r="PD312" s="24"/>
      <c r="PE312" s="24"/>
      <c r="PF312" s="24"/>
      <c r="PG312" s="24"/>
      <c r="PH312" s="24"/>
      <c r="PI312" s="24"/>
      <c r="PJ312" s="24"/>
      <c r="PK312" s="24"/>
      <c r="PL312" s="24"/>
      <c r="PM312" s="24"/>
      <c r="PN312" s="24"/>
      <c r="PO312" s="24"/>
      <c r="PP312" s="24"/>
      <c r="PQ312" s="24"/>
      <c r="PR312" s="24"/>
      <c r="PS312" s="24"/>
      <c r="PT312" s="24"/>
      <c r="PU312" s="24"/>
      <c r="PV312" s="24"/>
      <c r="PW312" s="24"/>
      <c r="PX312" s="24"/>
      <c r="PY312" s="24"/>
      <c r="PZ312" s="24"/>
      <c r="QA312" s="24"/>
      <c r="QB312" s="24"/>
      <c r="QC312" s="24"/>
      <c r="QD312" s="24"/>
      <c r="QE312" s="24"/>
      <c r="QF312" s="24"/>
      <c r="QG312" s="24"/>
      <c r="QH312" s="24"/>
      <c r="QI312" s="24"/>
      <c r="QJ312" s="24"/>
      <c r="QK312" s="24"/>
      <c r="QL312" s="24"/>
      <c r="QM312" s="24"/>
      <c r="QN312" s="24"/>
      <c r="QO312" s="24"/>
      <c r="QP312" s="24"/>
      <c r="QQ312" s="24"/>
      <c r="QR312" s="24"/>
      <c r="QS312" s="24"/>
      <c r="QT312" s="24"/>
      <c r="QU312" s="24"/>
      <c r="QV312" s="24"/>
      <c r="QW312" s="24"/>
      <c r="QX312" s="24"/>
      <c r="QY312" s="24"/>
      <c r="QZ312" s="24"/>
      <c r="RA312" s="24"/>
      <c r="RB312" s="24"/>
      <c r="RC312" s="24"/>
      <c r="RD312" s="24"/>
      <c r="RE312" s="24"/>
      <c r="RF312" s="24"/>
      <c r="RG312" s="24"/>
      <c r="RH312" s="24"/>
      <c r="RI312" s="24"/>
      <c r="RJ312" s="24"/>
      <c r="RK312" s="24"/>
      <c r="RL312" s="24"/>
      <c r="RM312" s="24"/>
      <c r="RN312" s="24"/>
      <c r="RO312" s="24"/>
      <c r="RP312" s="24"/>
      <c r="RQ312" s="24"/>
      <c r="RR312" s="24"/>
      <c r="RS312" s="24"/>
      <c r="RT312" s="24"/>
      <c r="RU312" s="24"/>
      <c r="RV312" s="24"/>
      <c r="RW312" s="24"/>
      <c r="RX312" s="24"/>
      <c r="RY312" s="24"/>
      <c r="RZ312" s="24"/>
      <c r="SA312" s="24"/>
      <c r="SB312" s="24"/>
      <c r="SC312" s="24"/>
      <c r="SD312" s="24"/>
      <c r="SE312" s="24"/>
      <c r="SF312" s="24"/>
      <c r="SG312" s="24"/>
      <c r="SH312" s="24"/>
      <c r="SI312" s="24"/>
      <c r="SJ312" s="24"/>
      <c r="SK312" s="24"/>
      <c r="SL312" s="24"/>
      <c r="SM312" s="24"/>
      <c r="SN312" s="24"/>
      <c r="SO312" s="24"/>
      <c r="SP312" s="24"/>
      <c r="SQ312" s="24"/>
      <c r="SR312" s="24"/>
      <c r="SS312" s="24"/>
      <c r="ST312" s="24"/>
      <c r="SU312" s="24"/>
      <c r="SV312" s="24"/>
      <c r="SW312" s="24"/>
      <c r="SX312" s="24"/>
      <c r="SY312" s="24"/>
      <c r="SZ312" s="24"/>
      <c r="TA312" s="24"/>
      <c r="TB312" s="24"/>
      <c r="TC312" s="24"/>
      <c r="TD312" s="24"/>
      <c r="TE312" s="24"/>
      <c r="TF312" s="24"/>
      <c r="TG312" s="24"/>
      <c r="TH312" s="24"/>
      <c r="TI312" s="24"/>
      <c r="TJ312" s="24"/>
      <c r="TK312" s="24"/>
      <c r="TL312" s="24"/>
      <c r="TM312" s="24"/>
      <c r="TN312" s="24"/>
      <c r="TO312" s="24"/>
      <c r="TP312" s="24"/>
      <c r="TQ312" s="24"/>
      <c r="TR312" s="24"/>
      <c r="TS312" s="24"/>
      <c r="TT312" s="24"/>
      <c r="TU312" s="24"/>
      <c r="TV312" s="24"/>
      <c r="TW312" s="24"/>
      <c r="TX312" s="24"/>
      <c r="TY312" s="24"/>
      <c r="TZ312" s="24"/>
      <c r="UA312" s="24"/>
      <c r="UB312" s="24"/>
      <c r="UC312" s="24"/>
      <c r="UD312" s="24"/>
      <c r="UE312" s="24"/>
      <c r="UF312" s="24"/>
      <c r="UG312" s="24"/>
      <c r="UH312" s="24"/>
      <c r="UI312" s="24"/>
      <c r="UJ312" s="24"/>
      <c r="UK312" s="24"/>
      <c r="UL312" s="24"/>
      <c r="UM312" s="24"/>
      <c r="UN312" s="24"/>
      <c r="UO312" s="24"/>
      <c r="UP312" s="24"/>
      <c r="UQ312" s="24"/>
      <c r="UR312" s="24"/>
      <c r="US312" s="24"/>
      <c r="UT312" s="24"/>
      <c r="UU312" s="24"/>
      <c r="UV312" s="24"/>
      <c r="UW312" s="24"/>
      <c r="UX312" s="24"/>
      <c r="UY312" s="24"/>
      <c r="UZ312" s="24"/>
      <c r="VA312" s="24"/>
      <c r="VB312" s="24"/>
      <c r="VC312" s="24"/>
      <c r="VD312" s="24"/>
      <c r="VE312" s="24"/>
      <c r="VF312" s="24"/>
      <c r="VG312" s="24"/>
      <c r="VH312" s="24"/>
      <c r="VI312" s="24"/>
      <c r="VJ312" s="24"/>
      <c r="VK312" s="24"/>
      <c r="VL312" s="24"/>
      <c r="VM312" s="24"/>
      <c r="VN312" s="24"/>
      <c r="VO312" s="24"/>
      <c r="VP312" s="24"/>
      <c r="VQ312" s="24"/>
      <c r="VR312" s="24"/>
      <c r="VS312" s="24"/>
      <c r="VT312" s="24"/>
      <c r="VU312" s="24"/>
      <c r="VV312" s="24"/>
      <c r="VW312" s="24"/>
      <c r="VX312" s="24"/>
      <c r="VY312" s="24"/>
      <c r="VZ312" s="24"/>
      <c r="WA312" s="24"/>
      <c r="WB312" s="24"/>
      <c r="WC312" s="24"/>
      <c r="WD312" s="24"/>
      <c r="WE312" s="24"/>
      <c r="WF312" s="24"/>
      <c r="WG312" s="24"/>
      <c r="WH312" s="24"/>
      <c r="WI312" s="24"/>
      <c r="WJ312" s="24"/>
      <c r="WK312" s="24"/>
      <c r="WL312" s="24"/>
      <c r="WM312" s="24"/>
      <c r="WN312" s="24"/>
      <c r="WO312" s="24"/>
      <c r="WP312" s="24"/>
      <c r="WQ312" s="24"/>
      <c r="WR312" s="24"/>
      <c r="WS312" s="24"/>
      <c r="WT312" s="24"/>
      <c r="WU312" s="24"/>
      <c r="WV312" s="24"/>
      <c r="WW312" s="24"/>
      <c r="WX312" s="24"/>
      <c r="WY312" s="24"/>
      <c r="WZ312" s="24"/>
      <c r="XA312" s="24"/>
      <c r="XB312" s="24"/>
      <c r="XC312" s="24"/>
      <c r="XD312" s="24"/>
      <c r="XE312" s="24"/>
      <c r="XF312" s="24"/>
      <c r="XG312" s="24"/>
      <c r="XH312" s="24"/>
      <c r="XI312" s="24"/>
      <c r="XJ312" s="24"/>
      <c r="XK312" s="24"/>
      <c r="XL312" s="24"/>
      <c r="XM312" s="24"/>
      <c r="XN312" s="24"/>
      <c r="XO312" s="24"/>
      <c r="XP312" s="24"/>
      <c r="XQ312" s="24"/>
      <c r="XR312" s="24"/>
      <c r="XS312" s="24"/>
      <c r="XT312" s="24"/>
      <c r="XU312" s="24"/>
      <c r="XV312" s="24"/>
      <c r="XW312" s="24"/>
      <c r="XX312" s="24"/>
      <c r="XY312" s="24"/>
      <c r="XZ312" s="24"/>
      <c r="YA312" s="24"/>
      <c r="YB312" s="24"/>
      <c r="YC312" s="24"/>
      <c r="YD312" s="24"/>
      <c r="YE312" s="24"/>
      <c r="YF312" s="24"/>
      <c r="YG312" s="24"/>
      <c r="YH312" s="24"/>
      <c r="YI312" s="24"/>
      <c r="YJ312" s="24"/>
      <c r="YK312" s="24"/>
      <c r="YL312" s="24"/>
      <c r="YM312" s="24"/>
      <c r="YN312" s="24"/>
      <c r="YO312" s="24"/>
      <c r="YP312" s="24"/>
      <c r="YQ312" s="24"/>
      <c r="YR312" s="24"/>
      <c r="YS312" s="24"/>
      <c r="YT312" s="24"/>
      <c r="YU312" s="24"/>
      <c r="YV312" s="24"/>
      <c r="YW312" s="24"/>
      <c r="YX312" s="24"/>
      <c r="YY312" s="24"/>
      <c r="YZ312" s="24"/>
      <c r="ZA312" s="24"/>
      <c r="ZB312" s="24"/>
      <c r="ZC312" s="24"/>
      <c r="ZD312" s="24"/>
      <c r="ZE312" s="24"/>
      <c r="ZF312" s="24"/>
      <c r="ZG312" s="24"/>
      <c r="ZH312" s="24"/>
      <c r="ZI312" s="24"/>
      <c r="ZJ312" s="24"/>
      <c r="ZK312" s="24"/>
      <c r="ZL312" s="24"/>
      <c r="ZM312" s="24"/>
      <c r="ZN312" s="24"/>
      <c r="ZO312" s="24"/>
      <c r="ZP312" s="24"/>
      <c r="ZQ312" s="24"/>
      <c r="ZR312" s="24"/>
      <c r="ZS312" s="24"/>
      <c r="ZT312" s="24"/>
      <c r="ZU312" s="24"/>
      <c r="ZV312" s="24"/>
      <c r="ZW312" s="24"/>
      <c r="ZX312" s="24"/>
      <c r="ZY312" s="24"/>
      <c r="ZZ312" s="24"/>
      <c r="AAA312" s="24"/>
      <c r="AAB312" s="24"/>
      <c r="AAC312" s="24"/>
      <c r="AAD312" s="24"/>
      <c r="AAE312" s="24"/>
    </row>
  </sheetData>
  <conditionalFormatting sqref="F2">
    <cfRule type="cellIs" dxfId="54" priority="1" stopIfTrue="1" operator="notEqual">
      <formula>0</formula>
    </cfRule>
    <cfRule type="cellIs" dxfId="53" priority="2" stopIfTrue="1" operator="equal">
      <formula>""</formula>
    </cfRule>
  </conditionalFormatting>
  <conditionalFormatting sqref="J3:AAE3">
    <cfRule type="cellIs" dxfId="52" priority="5" operator="equal">
      <formula>"PPA ext."</formula>
    </cfRule>
    <cfRule type="cellIs" dxfId="51" priority="6" operator="equal">
      <formula>"Delay"</formula>
    </cfRule>
    <cfRule type="cellIs" dxfId="50" priority="7" operator="equal">
      <formula>"Fin Close"</formula>
    </cfRule>
    <cfRule type="cellIs" dxfId="49" priority="8" stopIfTrue="1" operator="equal">
      <formula>"Construction"</formula>
    </cfRule>
    <cfRule type="cellIs" dxfId="48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13" max="16383" man="1"/>
  </rowBreaks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F6DD-ECD5-4140-A90A-57C112CFFF6E}">
  <sheetPr>
    <tabColor rgb="FFCCCCCE"/>
    <outlinePr summaryBelow="0" summaryRight="0"/>
    <pageSetUpPr fitToPage="1"/>
  </sheetPr>
  <dimension ref="A1:AAE714"/>
  <sheetViews>
    <sheetView showGridLines="0" defaultGridColor="0" colorId="22" zoomScale="90" zoomScaleNormal="90" workbookViewId="0">
      <pane xSplit="9" ySplit="5" topLeftCell="J6" activePane="bottomRight" state="frozen"/>
      <selection activeCell="A8" sqref="A8"/>
      <selection pane="topRight" activeCell="A8" sqref="A8"/>
      <selection pane="bottomLeft" activeCell="A8" sqref="A8"/>
      <selection pane="bottomRight" activeCell="J6" sqref="J6"/>
    </sheetView>
  </sheetViews>
  <sheetFormatPr defaultColWidth="0" defaultRowHeight="13" outlineLevelRow="4" x14ac:dyDescent="0.2"/>
  <cols>
    <col min="1" max="1" width="10.6640625" style="10" customWidth="1"/>
    <col min="2" max="2" width="1.6640625" style="10" customWidth="1"/>
    <col min="3" max="3" width="1.44140625" style="19" customWidth="1"/>
    <col min="4" max="4" width="1.44140625" style="65" customWidth="1"/>
    <col min="5" max="5" width="175" style="24" bestFit="1" customWidth="1"/>
    <col min="6" max="6" width="13.6640625" style="24" customWidth="1"/>
    <col min="7" max="7" width="13.109375" style="24" bestFit="1" customWidth="1"/>
    <col min="8" max="8" width="16.6640625" style="24" customWidth="1"/>
    <col min="9" max="9" width="3.44140625" style="24" customWidth="1"/>
    <col min="10" max="17" width="11.6640625" style="24" bestFit="1" customWidth="1"/>
    <col min="18" max="22" width="11.6640625" style="24" customWidth="1"/>
    <col min="23" max="23" width="11.664062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Calc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308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>
      <c r="F9" s="142"/>
    </row>
    <row r="10" spans="1:707" outlineLevel="1" x14ac:dyDescent="0.2">
      <c r="B10" s="10" t="s">
        <v>309</v>
      </c>
      <c r="F10" s="142"/>
    </row>
    <row r="11" spans="1:707" outlineLevel="2" x14ac:dyDescent="0.2">
      <c r="F11" s="142"/>
    </row>
    <row r="12" spans="1:707" outlineLevel="2" x14ac:dyDescent="0.2">
      <c r="B12" s="10" t="s">
        <v>310</v>
      </c>
      <c r="F12" s="142"/>
    </row>
    <row r="13" spans="1:707" outlineLevel="3" x14ac:dyDescent="0.2">
      <c r="F13" s="142"/>
    </row>
    <row r="14" spans="1:707" s="127" customFormat="1" outlineLevel="3" x14ac:dyDescent="0.2">
      <c r="A14" s="125"/>
      <c r="B14" s="125"/>
      <c r="C14" s="126"/>
      <c r="D14" s="137"/>
      <c r="E14" s="127" t="str">
        <f xml:space="preserve"> InpS!E61</f>
        <v>Pre 2020 RCV - Closing RCV at 31 March 2025 in 2017-18 FYA RPI prices (from PR19 FD as updated by the CMA redetermination and IDoKs) - RPI inflated RCV (WR)</v>
      </c>
      <c r="F14" s="141">
        <f xml:space="preserve"> InpS!F61</f>
        <v>78.025000000000006</v>
      </c>
      <c r="G14" s="127" t="str">
        <f xml:space="preserve"> InpS!G61</f>
        <v>£m</v>
      </c>
    </row>
    <row r="15" spans="1:707" s="127" customFormat="1" outlineLevel="3" x14ac:dyDescent="0.2">
      <c r="A15" s="125"/>
      <c r="B15" s="125"/>
      <c r="C15" s="126"/>
      <c r="D15" s="137"/>
      <c r="E15" s="127" t="str">
        <f xml:space="preserve"> InpS!E62</f>
        <v>Pre 2020 RCV - Closing RCV at 31 March 2025 in 2017-18 FYA RPI prices (from PR19 FD as updated by the CMA redetermination and IDoKs) - RPI inflated RCV (WN)</v>
      </c>
      <c r="F15" s="141">
        <f xml:space="preserve"> InpS!F62</f>
        <v>1163.027</v>
      </c>
      <c r="G15" s="127" t="str">
        <f xml:space="preserve"> InpS!G62</f>
        <v>£m</v>
      </c>
    </row>
    <row r="16" spans="1:707" s="127" customFormat="1" outlineLevel="3" x14ac:dyDescent="0.2">
      <c r="A16" s="125"/>
      <c r="B16" s="125"/>
      <c r="C16" s="126"/>
      <c r="D16" s="137"/>
      <c r="E16" s="127" t="str">
        <f xml:space="preserve"> InpS!E63</f>
        <v>Pre 2020 RCV - Closing RCV at 31 March 2025 in 2017-18 FYA RPI prices (from PR19 FD as updated by the CMA redetermination and IDoKs) - RPI inflated RCV (WWN)</v>
      </c>
      <c r="F16" s="141">
        <f xml:space="preserve"> InpS!F63</f>
        <v>1752.105</v>
      </c>
      <c r="G16" s="127" t="str">
        <f xml:space="preserve"> InpS!G63</f>
        <v>£m</v>
      </c>
    </row>
    <row r="17" spans="1:7" s="127" customFormat="1" outlineLevel="3" x14ac:dyDescent="0.2">
      <c r="A17" s="125"/>
      <c r="B17" s="125"/>
      <c r="C17" s="126"/>
      <c r="D17" s="137"/>
      <c r="E17" s="127" t="str">
        <f xml:space="preserve"> InpS!E64</f>
        <v>Pre 2020 RCV - Closing RCV at 31 March 2025 in 2017-18 FYA RPI prices (from PR19 FD as updated by the CMA redetermination and IDoKs) - RPI inflated RCV (BR)</v>
      </c>
      <c r="F17" s="141">
        <f xml:space="preserve"> InpS!F64</f>
        <v>122.678</v>
      </c>
      <c r="G17" s="127" t="str">
        <f xml:space="preserve"> InpS!G64</f>
        <v>£m</v>
      </c>
    </row>
    <row r="18" spans="1:7" s="127" customFormat="1" outlineLevel="3" x14ac:dyDescent="0.2">
      <c r="A18" s="125"/>
      <c r="B18" s="125"/>
      <c r="C18" s="126"/>
      <c r="D18" s="137"/>
      <c r="E18" s="127" t="str">
        <f xml:space="preserve"> InpS!E65</f>
        <v>Pre 2020 RCV - Closing RCV at 31 March 2025 in 2017-18 FYA RPI prices (from PR19 FD as updated by the CMA redetermination and IDoKs) - RPI inflated RCV (ADDN1)</v>
      </c>
      <c r="F18" s="141">
        <f xml:space="preserve"> InpS!F65</f>
        <v>0</v>
      </c>
      <c r="G18" s="127" t="str">
        <f xml:space="preserve"> InpS!G65</f>
        <v>£m</v>
      </c>
    </row>
    <row r="19" spans="1:7" s="127" customFormat="1" outlineLevel="3" x14ac:dyDescent="0.2">
      <c r="A19" s="125"/>
      <c r="B19" s="125"/>
      <c r="C19" s="126"/>
      <c r="D19" s="137"/>
      <c r="E19" s="127" t="str">
        <f xml:space="preserve"> InpS!E66</f>
        <v>Pre 2020 RCV - Closing RCV at 31 March 2025 in 2017-18 FYA RPI prices (from PR19 FD as updated by the CMA redetermination and IDoKs) - RPI inflated RCV (ADDN2)</v>
      </c>
      <c r="F19" s="141">
        <f xml:space="preserve"> InpS!F66</f>
        <v>0</v>
      </c>
      <c r="G19" s="127" t="str">
        <f xml:space="preserve"> InpS!G66</f>
        <v>£m</v>
      </c>
    </row>
    <row r="20" spans="1:7" s="127" customFormat="1" outlineLevel="3" x14ac:dyDescent="0.2">
      <c r="A20" s="125"/>
      <c r="B20" s="125"/>
      <c r="C20" s="126"/>
      <c r="D20" s="137"/>
      <c r="F20" s="141"/>
    </row>
    <row r="21" spans="1:7" s="127" customFormat="1" outlineLevel="3" x14ac:dyDescent="0.2">
      <c r="A21" s="125"/>
      <c r="B21" s="125"/>
      <c r="C21" s="126"/>
      <c r="D21" s="137"/>
      <c r="E21" s="127" t="str">
        <f xml:space="preserve"> InpS!E68</f>
        <v>Pre 2020 RCV - Closing RCV at 31 March 2025 in 2017-18 FYA prices (from PR19 FD as updated by the CMA redetermination and IDoKs) - CPI inflated RCV (WR)</v>
      </c>
      <c r="F21" s="141">
        <f xml:space="preserve"> InpS!F68</f>
        <v>74.55</v>
      </c>
      <c r="G21" s="127" t="str">
        <f xml:space="preserve"> InpS!G68</f>
        <v>£m</v>
      </c>
    </row>
    <row r="22" spans="1:7" s="127" customFormat="1" outlineLevel="3" x14ac:dyDescent="0.2">
      <c r="A22" s="125"/>
      <c r="B22" s="125"/>
      <c r="C22" s="126"/>
      <c r="D22" s="137"/>
      <c r="E22" s="127" t="str">
        <f xml:space="preserve"> InpS!E69</f>
        <v>Pre 2020 RCV - Closing RCV at 31 March 2025 in 2017-18 FYA prices (from PR19 FD as updated by the CMA redetermination and IDoKs) - CPI inflated RCV (WN)</v>
      </c>
      <c r="F22" s="141">
        <f xml:space="preserve"> InpS!F69</f>
        <v>1111.2339999999999</v>
      </c>
      <c r="G22" s="127" t="str">
        <f xml:space="preserve"> InpS!G69</f>
        <v>£m</v>
      </c>
    </row>
    <row r="23" spans="1:7" s="127" customFormat="1" outlineLevel="3" x14ac:dyDescent="0.2">
      <c r="A23" s="125"/>
      <c r="B23" s="125"/>
      <c r="C23" s="126"/>
      <c r="D23" s="137"/>
      <c r="E23" s="127" t="str">
        <f xml:space="preserve"> InpS!E70</f>
        <v>Pre 2020 RCV - Closing RCV at 31 March 2025 in 2017-18 FYA prices (from PR19 FD as updated by the CMA redetermination and IDoKs) - CPI inflated RCV (WWN)</v>
      </c>
      <c r="F23" s="141">
        <f xml:space="preserve"> InpS!F70</f>
        <v>1674.079</v>
      </c>
      <c r="G23" s="127" t="str">
        <f xml:space="preserve"> InpS!G70</f>
        <v>£m</v>
      </c>
    </row>
    <row r="24" spans="1:7" s="127" customFormat="1" outlineLevel="3" x14ac:dyDescent="0.2">
      <c r="A24" s="125"/>
      <c r="B24" s="125"/>
      <c r="C24" s="126"/>
      <c r="D24" s="137"/>
      <c r="E24" s="127" t="str">
        <f xml:space="preserve"> InpS!E71</f>
        <v>Pre 2020 RCV - Closing RCV at 31 March 2025 in 2017-18 FYA prices (from PR19 FD as updated by the CMA redetermination and IDoKs) - CPI inflated RCV (BR)</v>
      </c>
      <c r="F24" s="141">
        <f xml:space="preserve"> InpS!F71</f>
        <v>117.215</v>
      </c>
      <c r="G24" s="127" t="str">
        <f xml:space="preserve"> InpS!G71</f>
        <v>£m</v>
      </c>
    </row>
    <row r="25" spans="1:7" s="127" customFormat="1" outlineLevel="3" x14ac:dyDescent="0.2">
      <c r="A25" s="125"/>
      <c r="B25" s="125"/>
      <c r="C25" s="126"/>
      <c r="D25" s="137"/>
      <c r="E25" s="127" t="str">
        <f xml:space="preserve"> InpS!E72</f>
        <v>Pre 2020 RCV - Closing RCV at 31 March 2025 in 2017-18 FYA prices (from PR19 FD as updated by the CMA redetermination and IDoKs) - CPI inflated RCV (ADDN1)</v>
      </c>
      <c r="F25" s="141">
        <f xml:space="preserve"> InpS!F72</f>
        <v>0</v>
      </c>
      <c r="G25" s="127" t="str">
        <f xml:space="preserve"> InpS!G72</f>
        <v>£m</v>
      </c>
    </row>
    <row r="26" spans="1:7" s="127" customFormat="1" outlineLevel="3" x14ac:dyDescent="0.2">
      <c r="A26" s="125"/>
      <c r="B26" s="125"/>
      <c r="C26" s="126"/>
      <c r="D26" s="137"/>
      <c r="E26" s="127" t="str">
        <f xml:space="preserve"> InpS!E73</f>
        <v>Pre 2020 RCV - Closing RCV at 31 March 2025 in 2017-18 FYA prices (from PR19 FD as updated by the CMA redetermination and IDoKs) - CPI inflated RCV (ADDN2)</v>
      </c>
      <c r="F26" s="141">
        <f xml:space="preserve"> InpS!F73</f>
        <v>0</v>
      </c>
      <c r="G26" s="127" t="str">
        <f xml:space="preserve"> InpS!G73</f>
        <v>£m</v>
      </c>
    </row>
    <row r="27" spans="1:7" s="127" customFormat="1" outlineLevel="3" x14ac:dyDescent="0.2">
      <c r="A27" s="125"/>
      <c r="B27" s="125"/>
      <c r="C27" s="126"/>
      <c r="D27" s="137"/>
      <c r="F27" s="141"/>
    </row>
    <row r="28" spans="1:7" s="127" customFormat="1" outlineLevel="3" x14ac:dyDescent="0.2">
      <c r="A28" s="125"/>
      <c r="B28" s="125"/>
      <c r="C28" s="126"/>
      <c r="D28" s="137"/>
      <c r="E28" s="127" t="str">
        <f xml:space="preserve"> InpS!E75</f>
        <v>2020-25 RCV - Closing RCV at 31 March 2025 in 2017-18 FYA prices (from PR19 FD as updated by the CMA redetermination and IDoKs) - Post 2020 investment RCV (WR)</v>
      </c>
      <c r="F28" s="141">
        <f xml:space="preserve"> InpS!F75</f>
        <v>45.753</v>
      </c>
      <c r="G28" s="127" t="str">
        <f xml:space="preserve"> InpS!G75</f>
        <v>£m</v>
      </c>
    </row>
    <row r="29" spans="1:7" s="127" customFormat="1" outlineLevel="3" x14ac:dyDescent="0.2">
      <c r="A29" s="125"/>
      <c r="B29" s="125"/>
      <c r="C29" s="126"/>
      <c r="D29" s="137"/>
      <c r="E29" s="127" t="str">
        <f xml:space="preserve"> InpS!E76</f>
        <v>2020-25 RCV - Closing RCV at 31 March 2025 in 2017-18 FYA prices (from PR19 FD as updated by the CMA redetermination and IDoKs) - Post 2020 investment RCV (WN)</v>
      </c>
      <c r="F29" s="141">
        <f xml:space="preserve"> InpS!F76</f>
        <v>931.11300000000006</v>
      </c>
      <c r="G29" s="127" t="str">
        <f xml:space="preserve"> InpS!G76</f>
        <v>£m</v>
      </c>
    </row>
    <row r="30" spans="1:7" s="127" customFormat="1" outlineLevel="3" x14ac:dyDescent="0.2">
      <c r="A30" s="125"/>
      <c r="B30" s="125"/>
      <c r="C30" s="126"/>
      <c r="D30" s="137"/>
      <c r="E30" s="127" t="str">
        <f xml:space="preserve"> InpS!E77</f>
        <v>2020-25 RCV - Closing RCV at 31 March 2025 in 2017-18 FYA prices (from PR19 FD as updated by the CMA redetermination and IDoKs) - Post 2020 investment RCV (WWN)</v>
      </c>
      <c r="F30" s="141">
        <f xml:space="preserve"> InpS!F77</f>
        <v>1232.633</v>
      </c>
      <c r="G30" s="127" t="str">
        <f xml:space="preserve"> InpS!G77</f>
        <v>£m</v>
      </c>
    </row>
    <row r="31" spans="1:7" s="127" customFormat="1" outlineLevel="3" x14ac:dyDescent="0.2">
      <c r="A31" s="125"/>
      <c r="B31" s="125"/>
      <c r="C31" s="126"/>
      <c r="D31" s="137"/>
      <c r="E31" s="127" t="str">
        <f xml:space="preserve"> InpS!E78</f>
        <v>2020-25 RCV - Closing RCV at 31 March 2025 in 2017-18 FYA prices (from PR19 FD as updated by the CMA redetermination and IDoKs) - Post 2020 investment RCV (BR)</v>
      </c>
      <c r="F31" s="141">
        <f xml:space="preserve"> InpS!F78</f>
        <v>58.828000000000003</v>
      </c>
      <c r="G31" s="127" t="str">
        <f xml:space="preserve"> InpS!G78</f>
        <v>£m</v>
      </c>
    </row>
    <row r="32" spans="1:7" s="127" customFormat="1" outlineLevel="3" x14ac:dyDescent="0.2">
      <c r="A32" s="125"/>
      <c r="B32" s="125"/>
      <c r="C32" s="126"/>
      <c r="D32" s="137"/>
      <c r="E32" s="127" t="str">
        <f xml:space="preserve"> InpS!E79</f>
        <v>2020-25 RCV - Closing RCV at 31 March 2025 in 2017-18 FYA prices (from PR19 FD as updated by the CMA redetermination and IDoKs) - Post 2020 investment RCV (ADDN1)</v>
      </c>
      <c r="F32" s="141">
        <f xml:space="preserve"> InpS!F79</f>
        <v>0</v>
      </c>
      <c r="G32" s="127" t="str">
        <f xml:space="preserve"> InpS!G79</f>
        <v>£m</v>
      </c>
    </row>
    <row r="33" spans="1:7" s="127" customFormat="1" outlineLevel="3" x14ac:dyDescent="0.2">
      <c r="A33" s="125"/>
      <c r="B33" s="125"/>
      <c r="C33" s="126"/>
      <c r="D33" s="137"/>
      <c r="E33" s="127" t="str">
        <f xml:space="preserve"> InpS!E80</f>
        <v>2020-25 RCV - Closing RCV at 31 March 2025 in 2017-18 FYA prices (from PR19 FD as updated by the CMA redetermination and IDoKs) - Post 2020 investment RCV (ADDN2)</v>
      </c>
      <c r="F33" s="141">
        <f xml:space="preserve"> InpS!F80</f>
        <v>0</v>
      </c>
      <c r="G33" s="127" t="str">
        <f xml:space="preserve"> InpS!G80</f>
        <v>£m</v>
      </c>
    </row>
    <row r="34" spans="1:7" outlineLevel="2" x14ac:dyDescent="0.2">
      <c r="F34" s="142"/>
    </row>
    <row r="35" spans="1:7" outlineLevel="2" x14ac:dyDescent="0.2">
      <c r="B35" s="10" t="s">
        <v>311</v>
      </c>
      <c r="F35" s="142"/>
    </row>
    <row r="36" spans="1:7" outlineLevel="3" x14ac:dyDescent="0.2">
      <c r="F36" s="142"/>
    </row>
    <row r="37" spans="1:7" s="127" customFormat="1" outlineLevel="3" x14ac:dyDescent="0.2">
      <c r="A37" s="125"/>
      <c r="B37" s="125"/>
      <c r="C37" s="126"/>
      <c r="D37" s="137"/>
      <c r="E37" s="127" t="str">
        <f xml:space="preserve"> InpS!E84</f>
        <v>PR14 BYR ODI RCV adjustment in 2017-18 FYA (CPIH deflated) prices (WR)</v>
      </c>
      <c r="F37" s="141">
        <f xml:space="preserve"> InpS!F84</f>
        <v>0</v>
      </c>
      <c r="G37" s="127" t="str">
        <f xml:space="preserve"> InpS!G84</f>
        <v>£m</v>
      </c>
    </row>
    <row r="38" spans="1:7" s="127" customFormat="1" outlineLevel="3" x14ac:dyDescent="0.2">
      <c r="A38" s="125"/>
      <c r="B38" s="125"/>
      <c r="C38" s="126"/>
      <c r="D38" s="137"/>
      <c r="E38" s="127" t="str">
        <f xml:space="preserve"> InpS!E85</f>
        <v>PR14 BYR ODI RCV adjustment in 2017-18 FYA (CPIH deflated) prices (WN)</v>
      </c>
      <c r="F38" s="141">
        <f xml:space="preserve"> InpS!F85</f>
        <v>0</v>
      </c>
      <c r="G38" s="127" t="str">
        <f xml:space="preserve"> InpS!G85</f>
        <v>£m</v>
      </c>
    </row>
    <row r="39" spans="1:7" s="127" customFormat="1" outlineLevel="3" x14ac:dyDescent="0.2">
      <c r="A39" s="125"/>
      <c r="B39" s="125"/>
      <c r="C39" s="126"/>
      <c r="D39" s="137"/>
      <c r="E39" s="127" t="str">
        <f xml:space="preserve"> InpS!E86</f>
        <v>PR14 BYR ODI RCV adjustment in 2017-18 FYA (CPIH deflated) prices (WWN)</v>
      </c>
      <c r="F39" s="141">
        <f xml:space="preserve"> InpS!F86</f>
        <v>0</v>
      </c>
      <c r="G39" s="127" t="str">
        <f xml:space="preserve"> InpS!G86</f>
        <v>£m</v>
      </c>
    </row>
    <row r="40" spans="1:7" s="127" customFormat="1" outlineLevel="3" x14ac:dyDescent="0.2">
      <c r="A40" s="125"/>
      <c r="B40" s="125"/>
      <c r="C40" s="126"/>
      <c r="D40" s="137"/>
      <c r="E40" s="127" t="str">
        <f xml:space="preserve"> InpS!E87</f>
        <v>PR14 BYR ODI RCV adjustment in 2017-18 FYA (CPIH deflated) prices (BR)</v>
      </c>
      <c r="F40" s="141" t="str">
        <f xml:space="preserve"> InpS!F87</f>
        <v>n/a</v>
      </c>
      <c r="G40" s="127">
        <f xml:space="preserve"> InpS!G87</f>
        <v>0</v>
      </c>
    </row>
    <row r="41" spans="1:7" s="127" customFormat="1" outlineLevel="3" x14ac:dyDescent="0.2">
      <c r="A41" s="125"/>
      <c r="B41" s="125"/>
      <c r="C41" s="126"/>
      <c r="D41" s="137"/>
      <c r="E41" s="127" t="str">
        <f xml:space="preserve"> InpS!E88</f>
        <v>PR14 BYR ODI RCV adjustment in 2017-18 FYA (CPIH deflated) prices (ADDN1)</v>
      </c>
      <c r="F41" s="141">
        <f xml:space="preserve"> InpS!F88</f>
        <v>0</v>
      </c>
      <c r="G41" s="127" t="str">
        <f xml:space="preserve"> InpS!G88</f>
        <v>£m</v>
      </c>
    </row>
    <row r="42" spans="1:7" s="127" customFormat="1" outlineLevel="3" x14ac:dyDescent="0.2">
      <c r="A42" s="125"/>
      <c r="B42" s="125"/>
      <c r="C42" s="126"/>
      <c r="D42" s="137"/>
      <c r="E42" s="127" t="str">
        <f xml:space="preserve"> InpS!E89</f>
        <v>PR14 BYR ODI RCV adjustment in 2017-18 FYA (CPIH deflated) prices (ADDN2)</v>
      </c>
      <c r="F42" s="141">
        <f xml:space="preserve"> InpS!F89</f>
        <v>0</v>
      </c>
      <c r="G42" s="127" t="str">
        <f xml:space="preserve"> InpS!G89</f>
        <v>£m</v>
      </c>
    </row>
    <row r="43" spans="1:7" s="127" customFormat="1" outlineLevel="3" x14ac:dyDescent="0.2">
      <c r="A43" s="125"/>
      <c r="B43" s="125"/>
      <c r="C43" s="126"/>
      <c r="D43" s="137"/>
      <c r="F43" s="141"/>
    </row>
    <row r="44" spans="1:7" s="127" customFormat="1" outlineLevel="3" x14ac:dyDescent="0.2">
      <c r="A44" s="125"/>
      <c r="B44" s="125"/>
      <c r="C44" s="126"/>
      <c r="D44" s="137"/>
      <c r="E44" s="127" t="str">
        <f xml:space="preserve"> InpS!E91</f>
        <v>PR14 BYR Totex menu RCV adjustment in 2017-18 FYA (CPIH deflated) prices (WR)</v>
      </c>
      <c r="F44" s="141">
        <f xml:space="preserve"> InpS!F91</f>
        <v>0</v>
      </c>
      <c r="G44" s="127" t="str">
        <f xml:space="preserve"> InpS!G91</f>
        <v>£m</v>
      </c>
    </row>
    <row r="45" spans="1:7" s="127" customFormat="1" outlineLevel="3" x14ac:dyDescent="0.2">
      <c r="A45" s="125"/>
      <c r="B45" s="125"/>
      <c r="C45" s="126"/>
      <c r="D45" s="137"/>
      <c r="E45" s="127" t="str">
        <f xml:space="preserve"> InpS!E92</f>
        <v>PR14 BYR Totex menu RCV adjustment in 2017-18 FYA (CPIH deflated) prices (WN)</v>
      </c>
      <c r="F45" s="141">
        <f xml:space="preserve"> InpS!F92</f>
        <v>12.978</v>
      </c>
      <c r="G45" s="127" t="str">
        <f xml:space="preserve"> InpS!G92</f>
        <v>£m</v>
      </c>
    </row>
    <row r="46" spans="1:7" s="127" customFormat="1" outlineLevel="3" x14ac:dyDescent="0.2">
      <c r="A46" s="125"/>
      <c r="B46" s="125"/>
      <c r="C46" s="126"/>
      <c r="D46" s="137"/>
      <c r="E46" s="127" t="str">
        <f xml:space="preserve"> InpS!E93</f>
        <v>PR14 BYR Totex menu RCV adjustment in 2017-18 FYA (CPIH deflated) prices (WWN)</v>
      </c>
      <c r="F46" s="141">
        <f xml:space="preserve"> InpS!F93</f>
        <v>-5.8730000000000002</v>
      </c>
      <c r="G46" s="127" t="str">
        <f xml:space="preserve"> InpS!G93</f>
        <v>£m</v>
      </c>
    </row>
    <row r="47" spans="1:7" s="127" customFormat="1" outlineLevel="3" x14ac:dyDescent="0.2">
      <c r="A47" s="125"/>
      <c r="B47" s="125"/>
      <c r="C47" s="126"/>
      <c r="D47" s="137"/>
      <c r="E47" s="127" t="str">
        <f xml:space="preserve"> InpS!E94</f>
        <v>PR14 BYR Totex menu RCV adjustment in 2017-18 FYA (CPIH deflated) prices (BR)</v>
      </c>
      <c r="F47" s="141" t="str">
        <f xml:space="preserve"> InpS!F94</f>
        <v>n/a</v>
      </c>
      <c r="G47" s="127">
        <f xml:space="preserve"> InpS!G94</f>
        <v>0</v>
      </c>
    </row>
    <row r="48" spans="1:7" s="127" customFormat="1" outlineLevel="3" x14ac:dyDescent="0.2">
      <c r="A48" s="125"/>
      <c r="B48" s="125"/>
      <c r="C48" s="126"/>
      <c r="D48" s="137"/>
      <c r="E48" s="127" t="str">
        <f xml:space="preserve"> InpS!E95</f>
        <v>PR14 BYR Totex menu RCV adjustment in 2017-18 FYA (CPIH deflated) prices (ADDN1)</v>
      </c>
      <c r="F48" s="141">
        <f xml:space="preserve"> InpS!F95</f>
        <v>0</v>
      </c>
      <c r="G48" s="127" t="str">
        <f xml:space="preserve"> InpS!G95</f>
        <v>£m</v>
      </c>
    </row>
    <row r="49" spans="1:7" s="127" customFormat="1" outlineLevel="3" x14ac:dyDescent="0.2">
      <c r="A49" s="125"/>
      <c r="B49" s="125"/>
      <c r="C49" s="126"/>
      <c r="D49" s="137"/>
      <c r="E49" s="127" t="str">
        <f xml:space="preserve"> InpS!E96</f>
        <v>PR14 BYR Totex menu RCV adjustment in 2017-18 FYA (CPIH deflated) prices (ADDN2)</v>
      </c>
      <c r="F49" s="141">
        <f xml:space="preserve"> InpS!F96</f>
        <v>0</v>
      </c>
      <c r="G49" s="127" t="str">
        <f xml:space="preserve"> InpS!G96</f>
        <v>£m</v>
      </c>
    </row>
    <row r="50" spans="1:7" s="127" customFormat="1" outlineLevel="3" x14ac:dyDescent="0.2">
      <c r="A50" s="125"/>
      <c r="B50" s="125"/>
      <c r="C50" s="126"/>
      <c r="D50" s="137"/>
      <c r="F50" s="141"/>
    </row>
    <row r="51" spans="1:7" s="127" customFormat="1" outlineLevel="3" x14ac:dyDescent="0.2">
      <c r="A51" s="125"/>
      <c r="B51" s="125"/>
      <c r="C51" s="126"/>
      <c r="D51" s="137"/>
      <c r="E51" s="127" t="str">
        <f xml:space="preserve"> InpS!E98</f>
        <v>PR14 BYR Land sales RCV adjustment in 2017-18 FYA (CPIH deflated) prices (WR)</v>
      </c>
      <c r="F51" s="141">
        <f xml:space="preserve"> InpS!F98</f>
        <v>0</v>
      </c>
      <c r="G51" s="127" t="str">
        <f xml:space="preserve"> InpS!G98</f>
        <v>£m</v>
      </c>
    </row>
    <row r="52" spans="1:7" s="127" customFormat="1" outlineLevel="3" x14ac:dyDescent="0.2">
      <c r="A52" s="125"/>
      <c r="B52" s="125"/>
      <c r="C52" s="126"/>
      <c r="D52" s="137"/>
      <c r="E52" s="127" t="str">
        <f xml:space="preserve"> InpS!E99</f>
        <v>PR14 BYR Land sales RCV adjustment in 2017-18 FYA (CPIH deflated) prices (WN)</v>
      </c>
      <c r="F52" s="141">
        <f xml:space="preserve"> InpS!F99</f>
        <v>-3.5999999999999997E-2</v>
      </c>
      <c r="G52" s="127" t="str">
        <f xml:space="preserve"> InpS!G99</f>
        <v>£m</v>
      </c>
    </row>
    <row r="53" spans="1:7" s="127" customFormat="1" outlineLevel="3" x14ac:dyDescent="0.2">
      <c r="A53" s="125"/>
      <c r="B53" s="125"/>
      <c r="C53" s="126"/>
      <c r="D53" s="137"/>
      <c r="E53" s="127" t="str">
        <f xml:space="preserve"> InpS!E100</f>
        <v>PR14 BYR Land sales RCV adjustment in 2017-18 FYA (CPIH deflated) prices (WWN)</v>
      </c>
      <c r="F53" s="141">
        <f xml:space="preserve"> InpS!F100</f>
        <v>-0.52500000000000002</v>
      </c>
      <c r="G53" s="127" t="str">
        <f xml:space="preserve"> InpS!G100</f>
        <v>£m</v>
      </c>
    </row>
    <row r="54" spans="1:7" s="127" customFormat="1" outlineLevel="3" x14ac:dyDescent="0.2">
      <c r="A54" s="125"/>
      <c r="B54" s="125"/>
      <c r="C54" s="126"/>
      <c r="D54" s="137"/>
      <c r="E54" s="127" t="str">
        <f xml:space="preserve"> InpS!E101</f>
        <v>PR14 BYR Land sales RCV adjustment in 2017-18 FYA (CPIH deflated) prices (BR)</v>
      </c>
      <c r="F54" s="141" t="str">
        <f xml:space="preserve"> InpS!F101</f>
        <v>n/a</v>
      </c>
      <c r="G54" s="127">
        <f xml:space="preserve"> InpS!G101</f>
        <v>0</v>
      </c>
    </row>
    <row r="55" spans="1:7" s="127" customFormat="1" outlineLevel="3" x14ac:dyDescent="0.2">
      <c r="A55" s="125"/>
      <c r="B55" s="125"/>
      <c r="C55" s="126"/>
      <c r="D55" s="137"/>
      <c r="E55" s="127" t="str">
        <f xml:space="preserve"> InpS!E102</f>
        <v>PR14 BYR Land sales RCV adjustment in 2017-18 FYA (CPIH deflated) prices (ADDN1)</v>
      </c>
      <c r="F55" s="141">
        <f xml:space="preserve"> InpS!F102</f>
        <v>0</v>
      </c>
      <c r="G55" s="127" t="str">
        <f xml:space="preserve"> InpS!G102</f>
        <v>£m</v>
      </c>
    </row>
    <row r="56" spans="1:7" s="127" customFormat="1" outlineLevel="3" x14ac:dyDescent="0.2">
      <c r="A56" s="125"/>
      <c r="B56" s="125"/>
      <c r="C56" s="126"/>
      <c r="D56" s="137"/>
      <c r="E56" s="127" t="str">
        <f xml:space="preserve"> InpS!E103</f>
        <v>PR14 BYR Land sales RCV adjustment in 2017-18 FYA (CPIH deflated) prices (ADDN2)</v>
      </c>
      <c r="F56" s="141">
        <f xml:space="preserve"> InpS!F103</f>
        <v>0</v>
      </c>
      <c r="G56" s="127" t="str">
        <f xml:space="preserve"> InpS!G103</f>
        <v>£m</v>
      </c>
    </row>
    <row r="57" spans="1:7" s="127" customFormat="1" outlineLevel="3" x14ac:dyDescent="0.2">
      <c r="A57" s="125"/>
      <c r="B57" s="125"/>
      <c r="C57" s="126"/>
      <c r="D57" s="137"/>
      <c r="F57" s="141"/>
    </row>
    <row r="58" spans="1:7" s="127" customFormat="1" outlineLevel="3" x14ac:dyDescent="0.2">
      <c r="A58" s="125"/>
      <c r="B58" s="125"/>
      <c r="C58" s="126"/>
      <c r="D58" s="137"/>
      <c r="E58" s="127" t="str">
        <f xml:space="preserve"> InpS!E105</f>
        <v>PR14 BYR RPI-CPIH wedge RCV adjustment in 2017-18 FYA (CPIH deflated) prices (WR)</v>
      </c>
      <c r="F58" s="141">
        <f xml:space="preserve"> InpS!F105</f>
        <v>0.27200000000000002</v>
      </c>
      <c r="G58" s="127" t="str">
        <f xml:space="preserve"> InpS!G105</f>
        <v>£m</v>
      </c>
    </row>
    <row r="59" spans="1:7" s="127" customFormat="1" outlineLevel="3" x14ac:dyDescent="0.2">
      <c r="A59" s="125"/>
      <c r="B59" s="125"/>
      <c r="C59" s="126"/>
      <c r="D59" s="137"/>
      <c r="E59" s="127" t="str">
        <f xml:space="preserve"> InpS!E106</f>
        <v>PR14 BYR RPI-CPIH wedge RCV adjustment in 2017-18 FYA (CPIH deflated) prices (WN)</v>
      </c>
      <c r="F59" s="141">
        <f xml:space="preserve"> InpS!F106</f>
        <v>3.84</v>
      </c>
      <c r="G59" s="127" t="str">
        <f xml:space="preserve"> InpS!G106</f>
        <v>£m</v>
      </c>
    </row>
    <row r="60" spans="1:7" s="127" customFormat="1" outlineLevel="3" x14ac:dyDescent="0.2">
      <c r="A60" s="125"/>
      <c r="B60" s="125"/>
      <c r="C60" s="126"/>
      <c r="D60" s="137"/>
      <c r="E60" s="127" t="str">
        <f xml:space="preserve"> InpS!E107</f>
        <v>PR14 BYR RPI-CPIH wedge RCV adjustment in 2017-18 FYA (CPIH deflated) prices (WWN)</v>
      </c>
      <c r="F60" s="141">
        <f xml:space="preserve"> InpS!F107</f>
        <v>6.0730000000000004</v>
      </c>
      <c r="G60" s="127" t="str">
        <f xml:space="preserve"> InpS!G107</f>
        <v>£m</v>
      </c>
    </row>
    <row r="61" spans="1:7" s="127" customFormat="1" outlineLevel="3" x14ac:dyDescent="0.2">
      <c r="A61" s="125"/>
      <c r="B61" s="125"/>
      <c r="C61" s="126"/>
      <c r="D61" s="137"/>
      <c r="E61" s="127" t="str">
        <f xml:space="preserve"> InpS!E108</f>
        <v>PR14 BYR RPI-CPIH wedge RCV adjustment in 2017-18 FYA (CPIH deflated) prices (BR)</v>
      </c>
      <c r="F61" s="141">
        <f xml:space="preserve"> InpS!F108</f>
        <v>0.434</v>
      </c>
      <c r="G61" s="127" t="str">
        <f xml:space="preserve"> InpS!G108</f>
        <v>£m</v>
      </c>
    </row>
    <row r="62" spans="1:7" s="127" customFormat="1" outlineLevel="3" x14ac:dyDescent="0.2">
      <c r="A62" s="125"/>
      <c r="B62" s="125"/>
      <c r="C62" s="126"/>
      <c r="D62" s="137"/>
      <c r="E62" s="127" t="str">
        <f xml:space="preserve"> InpS!E109</f>
        <v>PR14 BYR RPI-CPIH wedge RCV adjustment in 2017-18 FYA (CPIH deflated) prices (ADDN1)</v>
      </c>
      <c r="F62" s="141">
        <f xml:space="preserve"> InpS!F109</f>
        <v>0</v>
      </c>
      <c r="G62" s="127" t="str">
        <f xml:space="preserve"> InpS!G109</f>
        <v>£m</v>
      </c>
    </row>
    <row r="63" spans="1:7" s="127" customFormat="1" outlineLevel="3" x14ac:dyDescent="0.2">
      <c r="A63" s="125"/>
      <c r="B63" s="125"/>
      <c r="C63" s="126"/>
      <c r="D63" s="137"/>
      <c r="E63" s="127" t="str">
        <f xml:space="preserve"> InpS!E110</f>
        <v>PR14 BYR RPI-CPIH wedge RCV adjustment in 2017-18 FYA (CPIH deflated) prices (ADDN2)</v>
      </c>
      <c r="F63" s="141">
        <f xml:space="preserve"> InpS!F110</f>
        <v>0</v>
      </c>
      <c r="G63" s="127" t="str">
        <f xml:space="preserve"> InpS!G110</f>
        <v>£m</v>
      </c>
    </row>
    <row r="64" spans="1:7" s="127" customFormat="1" outlineLevel="3" x14ac:dyDescent="0.2">
      <c r="A64" s="125"/>
      <c r="B64" s="125"/>
      <c r="C64" s="126"/>
      <c r="D64" s="137"/>
      <c r="F64" s="141"/>
    </row>
    <row r="65" spans="1:7" s="127" customFormat="1" outlineLevel="3" x14ac:dyDescent="0.2">
      <c r="A65" s="125"/>
      <c r="B65" s="125"/>
      <c r="C65" s="126"/>
      <c r="D65" s="137"/>
      <c r="E65" s="127" t="str">
        <f xml:space="preserve"> InpS!E112</f>
        <v>PR14 BYR Other RCV adjustment in 2017-18 FYA (CPIH deflated) prices (WR)</v>
      </c>
      <c r="F65" s="141">
        <f xml:space="preserve"> InpS!F112</f>
        <v>0</v>
      </c>
      <c r="G65" s="127" t="str">
        <f xml:space="preserve"> InpS!G112</f>
        <v>£m</v>
      </c>
    </row>
    <row r="66" spans="1:7" s="127" customFormat="1" outlineLevel="3" x14ac:dyDescent="0.2">
      <c r="A66" s="125"/>
      <c r="B66" s="125"/>
      <c r="C66" s="126"/>
      <c r="D66" s="137"/>
      <c r="E66" s="127" t="str">
        <f xml:space="preserve"> InpS!E113</f>
        <v>PR14 BYR Other RCV adjustment in 2017-18 FYA (CPIH deflated) prices (WN)</v>
      </c>
      <c r="F66" s="141">
        <f xml:space="preserve"> InpS!F113</f>
        <v>0</v>
      </c>
      <c r="G66" s="127" t="str">
        <f xml:space="preserve"> InpS!G113</f>
        <v>£m</v>
      </c>
    </row>
    <row r="67" spans="1:7" s="127" customFormat="1" outlineLevel="3" x14ac:dyDescent="0.2">
      <c r="A67" s="125"/>
      <c r="B67" s="125"/>
      <c r="C67" s="126"/>
      <c r="D67" s="137"/>
      <c r="E67" s="127" t="str">
        <f xml:space="preserve"> InpS!E114</f>
        <v>PR14 BYR Other RCV adjustment in 2017-18 FYA (CPIH deflated) prices (WWN)</v>
      </c>
      <c r="F67" s="141">
        <f xml:space="preserve"> InpS!F114</f>
        <v>0</v>
      </c>
      <c r="G67" s="127" t="str">
        <f xml:space="preserve"> InpS!G114</f>
        <v>£m</v>
      </c>
    </row>
    <row r="68" spans="1:7" s="127" customFormat="1" outlineLevel="3" x14ac:dyDescent="0.2">
      <c r="A68" s="125"/>
      <c r="B68" s="125"/>
      <c r="C68" s="126"/>
      <c r="D68" s="137"/>
      <c r="E68" s="127" t="str">
        <f xml:space="preserve"> InpS!E115</f>
        <v>PR14 BYR Other RCV adjustment in 2017-18 FYA (CPIH deflated) prices (BR)</v>
      </c>
      <c r="F68" s="141" t="str">
        <f xml:space="preserve"> InpS!F115</f>
        <v>n/a</v>
      </c>
      <c r="G68" s="127">
        <f xml:space="preserve"> InpS!G115</f>
        <v>0</v>
      </c>
    </row>
    <row r="69" spans="1:7" s="127" customFormat="1" outlineLevel="3" x14ac:dyDescent="0.2">
      <c r="A69" s="125"/>
      <c r="B69" s="125"/>
      <c r="C69" s="126"/>
      <c r="D69" s="137"/>
      <c r="E69" s="127" t="str">
        <f xml:space="preserve"> InpS!E116</f>
        <v>PR14 BYR Other RCV adjustment in 2017-18 FYA (CPIH deflated) prices (ADDN1)</v>
      </c>
      <c r="F69" s="141">
        <f xml:space="preserve"> InpS!F116</f>
        <v>0</v>
      </c>
      <c r="G69" s="127" t="str">
        <f xml:space="preserve"> InpS!G116</f>
        <v>£m</v>
      </c>
    </row>
    <row r="70" spans="1:7" s="127" customFormat="1" outlineLevel="3" x14ac:dyDescent="0.2">
      <c r="A70" s="125"/>
      <c r="B70" s="125"/>
      <c r="C70" s="126"/>
      <c r="D70" s="137"/>
      <c r="E70" s="127" t="str">
        <f xml:space="preserve"> InpS!E117</f>
        <v>PR14 BYR Other RCV adjustment in 2017-18 FYA (CPIH deflated) prices (ADDN2)</v>
      </c>
      <c r="F70" s="141">
        <f xml:space="preserve"> InpS!F117</f>
        <v>0</v>
      </c>
      <c r="G70" s="127" t="str">
        <f xml:space="preserve"> InpS!G117</f>
        <v>£m</v>
      </c>
    </row>
    <row r="71" spans="1:7" s="127" customFormat="1" outlineLevel="3" x14ac:dyDescent="0.2">
      <c r="A71" s="125"/>
      <c r="B71" s="125"/>
      <c r="C71" s="126"/>
      <c r="D71" s="137"/>
      <c r="F71" s="141"/>
    </row>
    <row r="72" spans="1:7" s="127" customFormat="1" outlineLevel="3" x14ac:dyDescent="0.2">
      <c r="A72" s="125"/>
      <c r="B72" s="125"/>
      <c r="C72" s="126"/>
      <c r="D72" s="137"/>
      <c r="E72" s="127" t="str">
        <f xml:space="preserve"> InpS!E119</f>
        <v>PR14 IFRS16 RCV adjustment in 2017-18 FYA (CPIH deflated) prices (WR)</v>
      </c>
      <c r="F72" s="141">
        <f xml:space="preserve"> InpS!F119</f>
        <v>0</v>
      </c>
      <c r="G72" s="127" t="str">
        <f xml:space="preserve"> InpS!G119</f>
        <v>£m</v>
      </c>
    </row>
    <row r="73" spans="1:7" s="127" customFormat="1" outlineLevel="3" x14ac:dyDescent="0.2">
      <c r="A73" s="125"/>
      <c r="B73" s="125"/>
      <c r="C73" s="126"/>
      <c r="D73" s="137"/>
      <c r="E73" s="127" t="str">
        <f xml:space="preserve"> InpS!E120</f>
        <v>PR14 IFRS16 RCV adjustment in 2017-18 FYA (CPIH deflated) prices (WN)</v>
      </c>
      <c r="F73" s="141">
        <f xml:space="preserve"> InpS!F120</f>
        <v>0</v>
      </c>
      <c r="G73" s="127" t="str">
        <f xml:space="preserve"> InpS!G120</f>
        <v>£m</v>
      </c>
    </row>
    <row r="74" spans="1:7" s="127" customFormat="1" outlineLevel="3" x14ac:dyDescent="0.2">
      <c r="A74" s="125"/>
      <c r="B74" s="125"/>
      <c r="C74" s="126"/>
      <c r="D74" s="137"/>
      <c r="E74" s="127" t="str">
        <f xml:space="preserve"> InpS!E121</f>
        <v>PR14 IFRS16 RCV adjustment in 2017-18 FYA (CPIH deflated) prices (WWN)</v>
      </c>
      <c r="F74" s="141">
        <f xml:space="preserve"> InpS!F121</f>
        <v>0</v>
      </c>
      <c r="G74" s="127" t="str">
        <f xml:space="preserve"> InpS!G121</f>
        <v>£m</v>
      </c>
    </row>
    <row r="75" spans="1:7" s="127" customFormat="1" outlineLevel="3" x14ac:dyDescent="0.2">
      <c r="A75" s="125"/>
      <c r="B75" s="125"/>
      <c r="C75" s="126"/>
      <c r="D75" s="137"/>
      <c r="E75" s="127" t="str">
        <f xml:space="preserve"> InpS!E122</f>
        <v>PR14 IFRS16 RCV adjustment in 2017-18 FYA (CPIH deflated) prices (BR)</v>
      </c>
      <c r="F75" s="141">
        <f xml:space="preserve"> InpS!F122</f>
        <v>0</v>
      </c>
      <c r="G75" s="127" t="str">
        <f xml:space="preserve"> InpS!G122</f>
        <v>£m</v>
      </c>
    </row>
    <row r="76" spans="1:7" s="127" customFormat="1" outlineLevel="3" x14ac:dyDescent="0.2">
      <c r="A76" s="125"/>
      <c r="B76" s="125"/>
      <c r="C76" s="126"/>
      <c r="D76" s="137"/>
      <c r="E76" s="127" t="str">
        <f xml:space="preserve"> InpS!E123</f>
        <v>PR14 IFRS16 RCV adjustment in 2017-18 FYA (CPIH deflated) prices (ADDN1)</v>
      </c>
      <c r="F76" s="141">
        <f xml:space="preserve"> InpS!F123</f>
        <v>0</v>
      </c>
      <c r="G76" s="127" t="str">
        <f xml:space="preserve"> InpS!G123</f>
        <v>£m</v>
      </c>
    </row>
    <row r="77" spans="1:7" s="127" customFormat="1" outlineLevel="3" x14ac:dyDescent="0.2">
      <c r="A77" s="125"/>
      <c r="B77" s="125"/>
      <c r="C77" s="126"/>
      <c r="D77" s="137"/>
      <c r="E77" s="127" t="str">
        <f xml:space="preserve"> InpS!E124</f>
        <v>PR14 IFRS16 RCV adjustment in 2017-18 FYA (CPIH deflated) prices (ADDN2)</v>
      </c>
      <c r="F77" s="141">
        <f xml:space="preserve"> InpS!F124</f>
        <v>0</v>
      </c>
      <c r="G77" s="127" t="str">
        <f xml:space="preserve"> InpS!G124</f>
        <v>£m</v>
      </c>
    </row>
    <row r="78" spans="1:7" outlineLevel="2" x14ac:dyDescent="0.2">
      <c r="F78" s="142"/>
    </row>
    <row r="79" spans="1:7" outlineLevel="2" x14ac:dyDescent="0.2">
      <c r="B79" s="10" t="s">
        <v>312</v>
      </c>
      <c r="F79" s="142"/>
    </row>
    <row r="80" spans="1:7" outlineLevel="3" x14ac:dyDescent="0.2">
      <c r="F80" s="142"/>
    </row>
    <row r="81" spans="1:7" s="127" customFormat="1" outlineLevel="3" x14ac:dyDescent="0.2">
      <c r="A81" s="125"/>
      <c r="B81" s="125"/>
      <c r="C81" s="126"/>
      <c r="D81" s="137"/>
      <c r="E81" s="127" t="str">
        <f xml:space="preserve"> InpS!E128</f>
        <v>PR19 ODI RCV adjustment in 2017-18 FYA (CPIH deflated) prices (WR)</v>
      </c>
      <c r="F81" s="141">
        <f xml:space="preserve"> InpS!F128</f>
        <v>0</v>
      </c>
      <c r="G81" s="127" t="str">
        <f xml:space="preserve"> InpS!G128</f>
        <v>£m</v>
      </c>
    </row>
    <row r="82" spans="1:7" s="127" customFormat="1" outlineLevel="3" x14ac:dyDescent="0.2">
      <c r="A82" s="125"/>
      <c r="B82" s="125"/>
      <c r="C82" s="126"/>
      <c r="D82" s="137"/>
      <c r="E82" s="127" t="str">
        <f xml:space="preserve"> InpS!E129</f>
        <v>PR19 ODI RCV adjustment in 2017-18 FYA (CPIH deflated) prices (WN)</v>
      </c>
      <c r="F82" s="141">
        <f xml:space="preserve"> InpS!F129</f>
        <v>0</v>
      </c>
      <c r="G82" s="127" t="str">
        <f xml:space="preserve"> InpS!G129</f>
        <v>£m</v>
      </c>
    </row>
    <row r="83" spans="1:7" s="127" customFormat="1" outlineLevel="3" x14ac:dyDescent="0.2">
      <c r="A83" s="125"/>
      <c r="B83" s="125"/>
      <c r="C83" s="126"/>
      <c r="D83" s="137"/>
      <c r="E83" s="127" t="str">
        <f xml:space="preserve"> InpS!E130</f>
        <v>PR19 ODI RCV adjustment in 2017-18 FYA (CPIH deflated) prices (WWN)</v>
      </c>
      <c r="F83" s="141">
        <f xml:space="preserve"> InpS!F130</f>
        <v>0</v>
      </c>
      <c r="G83" s="127" t="str">
        <f xml:space="preserve"> InpS!G130</f>
        <v>£m</v>
      </c>
    </row>
    <row r="84" spans="1:7" s="127" customFormat="1" outlineLevel="3" x14ac:dyDescent="0.2">
      <c r="A84" s="125"/>
      <c r="B84" s="125"/>
      <c r="C84" s="126"/>
      <c r="D84" s="137"/>
      <c r="E84" s="127" t="str">
        <f xml:space="preserve"> InpS!E131</f>
        <v>PR19 ODI RCV adjustment in 2017-18 FYA (CPIH deflated) prices (BR)</v>
      </c>
      <c r="F84" s="141">
        <f xml:space="preserve"> InpS!F131</f>
        <v>0</v>
      </c>
      <c r="G84" s="127" t="str">
        <f xml:space="preserve"> InpS!G131</f>
        <v>£m</v>
      </c>
    </row>
    <row r="85" spans="1:7" s="127" customFormat="1" outlineLevel="3" x14ac:dyDescent="0.2">
      <c r="A85" s="125"/>
      <c r="B85" s="125"/>
      <c r="C85" s="126"/>
      <c r="D85" s="137"/>
      <c r="E85" s="127" t="str">
        <f xml:space="preserve"> InpS!E132</f>
        <v>PR19 ODI RCV adjustment in 2017-18 FYA (CPIH deflated) prices (ADDN1)</v>
      </c>
      <c r="F85" s="141">
        <f xml:space="preserve"> InpS!F132</f>
        <v>0</v>
      </c>
      <c r="G85" s="127" t="str">
        <f xml:space="preserve"> InpS!G132</f>
        <v>£m</v>
      </c>
    </row>
    <row r="86" spans="1:7" s="127" customFormat="1" outlineLevel="3" x14ac:dyDescent="0.2">
      <c r="A86" s="125"/>
      <c r="B86" s="125"/>
      <c r="C86" s="126"/>
      <c r="D86" s="137"/>
      <c r="E86" s="127" t="str">
        <f xml:space="preserve"> InpS!E133</f>
        <v>PR19 ODI RCV adjustment in 2017-18 FYA (CPIH deflated) prices (ADDN2)</v>
      </c>
      <c r="F86" s="141">
        <f xml:space="preserve"> InpS!F133</f>
        <v>0</v>
      </c>
      <c r="G86" s="127" t="str">
        <f xml:space="preserve"> InpS!G133</f>
        <v>£m</v>
      </c>
    </row>
    <row r="87" spans="1:7" s="127" customFormat="1" outlineLevel="3" x14ac:dyDescent="0.2">
      <c r="A87" s="125"/>
      <c r="B87" s="125"/>
      <c r="C87" s="126"/>
      <c r="D87" s="137"/>
      <c r="F87" s="141"/>
    </row>
    <row r="88" spans="1:7" s="127" customFormat="1" outlineLevel="3" x14ac:dyDescent="0.2">
      <c r="A88" s="125"/>
      <c r="B88" s="125"/>
      <c r="C88" s="126"/>
      <c r="D88" s="137"/>
      <c r="E88" s="127" t="str">
        <f xml:space="preserve"> InpS!E135</f>
        <v>PR19 WINEP / NEP RCV adjustment in 2017-18 FYA (CPIH deflated) prices (WR)</v>
      </c>
      <c r="F88" s="141">
        <f xml:space="preserve"> InpS!F135</f>
        <v>0</v>
      </c>
      <c r="G88" s="127" t="str">
        <f xml:space="preserve"> InpS!G135</f>
        <v>£m</v>
      </c>
    </row>
    <row r="89" spans="1:7" s="127" customFormat="1" outlineLevel="3" x14ac:dyDescent="0.2">
      <c r="A89" s="125"/>
      <c r="B89" s="125"/>
      <c r="C89" s="126"/>
      <c r="D89" s="137"/>
      <c r="E89" s="127" t="str">
        <f xml:space="preserve"> InpS!E136</f>
        <v>PR19 WINEP / NEP RCV adjustment in 2017-18 FYA (CPIH deflated) prices (WN)</v>
      </c>
      <c r="F89" s="141">
        <f xml:space="preserve"> InpS!F136</f>
        <v>6.9</v>
      </c>
      <c r="G89" s="127" t="str">
        <f xml:space="preserve"> InpS!G136</f>
        <v>£m</v>
      </c>
    </row>
    <row r="90" spans="1:7" s="127" customFormat="1" outlineLevel="3" x14ac:dyDescent="0.2">
      <c r="A90" s="125"/>
      <c r="B90" s="125"/>
      <c r="C90" s="126"/>
      <c r="D90" s="137"/>
      <c r="E90" s="127" t="str">
        <f xml:space="preserve"> InpS!E137</f>
        <v>PR19 WINEP / NEP RCV adjustment in 2017-18 FYA (CPIH deflated) prices (WWN)</v>
      </c>
      <c r="F90" s="141">
        <f xml:space="preserve"> InpS!F137</f>
        <v>0</v>
      </c>
      <c r="G90" s="127" t="str">
        <f xml:space="preserve"> InpS!G137</f>
        <v>£m</v>
      </c>
    </row>
    <row r="91" spans="1:7" s="127" customFormat="1" outlineLevel="3" x14ac:dyDescent="0.2">
      <c r="A91" s="125"/>
      <c r="B91" s="125"/>
      <c r="C91" s="126"/>
      <c r="D91" s="137"/>
      <c r="E91" s="127" t="str">
        <f xml:space="preserve"> InpS!E138</f>
        <v>PR19 WINEP / NEP RCV adjustment in 2017-18 FYA (CPIH deflated) prices (BR)</v>
      </c>
      <c r="F91" s="141">
        <f xml:space="preserve"> InpS!F138</f>
        <v>0</v>
      </c>
      <c r="G91" s="127" t="str">
        <f xml:space="preserve"> InpS!G138</f>
        <v>£m</v>
      </c>
    </row>
    <row r="92" spans="1:7" s="127" customFormat="1" outlineLevel="3" x14ac:dyDescent="0.2">
      <c r="A92" s="125"/>
      <c r="B92" s="125"/>
      <c r="C92" s="126"/>
      <c r="D92" s="137"/>
      <c r="E92" s="127" t="str">
        <f xml:space="preserve"> InpS!E139</f>
        <v>PR19 WINEP / NEP RCV adjustment in 2017-18 FYA (CPIH deflated) prices (ADDN1)</v>
      </c>
      <c r="F92" s="141">
        <f xml:space="preserve"> InpS!F139</f>
        <v>0</v>
      </c>
      <c r="G92" s="127" t="str">
        <f xml:space="preserve"> InpS!G139</f>
        <v>£m</v>
      </c>
    </row>
    <row r="93" spans="1:7" s="127" customFormat="1" outlineLevel="3" x14ac:dyDescent="0.2">
      <c r="A93" s="125"/>
      <c r="B93" s="125"/>
      <c r="C93" s="126"/>
      <c r="D93" s="137"/>
      <c r="E93" s="127" t="str">
        <f xml:space="preserve"> InpS!E140</f>
        <v>PR19 WINEP / NEP RCV adjustment in 2017-18 FYA (CPIH deflated) prices (ADDN2)</v>
      </c>
      <c r="F93" s="141">
        <f xml:space="preserve"> InpS!F140</f>
        <v>0</v>
      </c>
      <c r="G93" s="127" t="str">
        <f xml:space="preserve"> InpS!G140</f>
        <v>£m</v>
      </c>
    </row>
    <row r="94" spans="1:7" s="127" customFormat="1" outlineLevel="3" x14ac:dyDescent="0.2">
      <c r="A94" s="125"/>
      <c r="B94" s="125"/>
      <c r="C94" s="126"/>
      <c r="D94" s="137"/>
      <c r="F94" s="141"/>
    </row>
    <row r="95" spans="1:7" s="127" customFormat="1" outlineLevel="3" x14ac:dyDescent="0.2">
      <c r="A95" s="125"/>
      <c r="B95" s="125"/>
      <c r="C95" s="126"/>
      <c r="D95" s="137"/>
      <c r="E95" s="127" t="str">
        <f xml:space="preserve"> InpS!E142</f>
        <v>PR19 Costs reconciliation RCV adjustment in 2017-18 FYA (CPIH deflated) prices (WR)</v>
      </c>
      <c r="F95" s="141">
        <f xml:space="preserve"> InpS!F142</f>
        <v>-1.28</v>
      </c>
      <c r="G95" s="127" t="str">
        <f xml:space="preserve"> InpS!G142</f>
        <v>£m</v>
      </c>
    </row>
    <row r="96" spans="1:7" s="127" customFormat="1" outlineLevel="3" x14ac:dyDescent="0.2">
      <c r="A96" s="125"/>
      <c r="B96" s="125"/>
      <c r="C96" s="126"/>
      <c r="D96" s="137"/>
      <c r="E96" s="127" t="str">
        <f xml:space="preserve"> InpS!E143</f>
        <v>PR19 Costs reconciliation RCV adjustment in 2017-18 FYA (CPIH deflated) prices (WN)</v>
      </c>
      <c r="F96" s="141">
        <f xml:space="preserve"> InpS!F143</f>
        <v>73.41</v>
      </c>
      <c r="G96" s="127" t="str">
        <f xml:space="preserve"> InpS!G143</f>
        <v>£m</v>
      </c>
    </row>
    <row r="97" spans="1:7" s="127" customFormat="1" outlineLevel="3" x14ac:dyDescent="0.2">
      <c r="A97" s="125"/>
      <c r="B97" s="125"/>
      <c r="C97" s="126"/>
      <c r="D97" s="137"/>
      <c r="E97" s="127" t="str">
        <f xml:space="preserve"> InpS!E144</f>
        <v>PR19 Costs reconciliation RCV adjustment in 2017-18 FYA (CPIH deflated) prices (WWN)</v>
      </c>
      <c r="F97" s="141">
        <f xml:space="preserve"> InpS!F144</f>
        <v>-54.942999999999998</v>
      </c>
      <c r="G97" s="127" t="str">
        <f xml:space="preserve"> InpS!G144</f>
        <v>£m</v>
      </c>
    </row>
    <row r="98" spans="1:7" s="127" customFormat="1" outlineLevel="3" x14ac:dyDescent="0.2">
      <c r="A98" s="125"/>
      <c r="B98" s="125"/>
      <c r="C98" s="126"/>
      <c r="D98" s="137"/>
      <c r="E98" s="127" t="str">
        <f xml:space="preserve"> InpS!E145</f>
        <v>PR19 Costs reconciliation RCV adjustment in 2017-18 FYA (CPIH deflated) prices (BR)</v>
      </c>
      <c r="F98" s="141">
        <f xml:space="preserve"> InpS!F145</f>
        <v>0.34399999999999997</v>
      </c>
      <c r="G98" s="127" t="str">
        <f xml:space="preserve"> InpS!G145</f>
        <v>£m</v>
      </c>
    </row>
    <row r="99" spans="1:7" s="127" customFormat="1" outlineLevel="3" x14ac:dyDescent="0.2">
      <c r="A99" s="125"/>
      <c r="B99" s="125"/>
      <c r="C99" s="126"/>
      <c r="D99" s="137"/>
      <c r="E99" s="127" t="str">
        <f xml:space="preserve"> InpS!E146</f>
        <v>PR19 Costs reconciliation RCV adjustment in 2017-18 FYA (CPIH deflated) prices (ADDN1)</v>
      </c>
      <c r="F99" s="141">
        <f xml:space="preserve"> InpS!F146</f>
        <v>0</v>
      </c>
      <c r="G99" s="127" t="str">
        <f xml:space="preserve"> InpS!G146</f>
        <v>£m</v>
      </c>
    </row>
    <row r="100" spans="1:7" s="127" customFormat="1" outlineLevel="3" x14ac:dyDescent="0.2">
      <c r="A100" s="125"/>
      <c r="B100" s="125"/>
      <c r="C100" s="126"/>
      <c r="D100" s="137"/>
      <c r="E100" s="127" t="str">
        <f xml:space="preserve"> InpS!E147</f>
        <v>PR19 Costs reconciliation RCV adjustment in 2017-18 FYA (CPIH deflated) prices (ADDN2)</v>
      </c>
      <c r="F100" s="141">
        <f xml:space="preserve"> InpS!F147</f>
        <v>0</v>
      </c>
      <c r="G100" s="127" t="str">
        <f xml:space="preserve"> InpS!G147</f>
        <v>£m</v>
      </c>
    </row>
    <row r="101" spans="1:7" s="127" customFormat="1" outlineLevel="3" x14ac:dyDescent="0.2">
      <c r="A101" s="125"/>
      <c r="B101" s="125"/>
      <c r="C101" s="126"/>
      <c r="D101" s="137"/>
      <c r="F101" s="141"/>
    </row>
    <row r="102" spans="1:7" s="127" customFormat="1" outlineLevel="3" x14ac:dyDescent="0.2">
      <c r="A102" s="125"/>
      <c r="B102" s="125"/>
      <c r="C102" s="126"/>
      <c r="D102" s="137"/>
      <c r="E102" s="127" t="str">
        <f xml:space="preserve"> InpS!E149</f>
        <v>PR19 Land sales RCV adjustment in 2017-18 FYA (CPIH deflated) prices (WR)</v>
      </c>
      <c r="F102" s="141">
        <f xml:space="preserve"> InpS!F149</f>
        <v>-0.51400000000000001</v>
      </c>
      <c r="G102" s="127" t="str">
        <f xml:space="preserve"> InpS!G149</f>
        <v>£m</v>
      </c>
    </row>
    <row r="103" spans="1:7" s="127" customFormat="1" outlineLevel="3" x14ac:dyDescent="0.2">
      <c r="A103" s="125"/>
      <c r="B103" s="125"/>
      <c r="C103" s="126"/>
      <c r="D103" s="137"/>
      <c r="E103" s="127" t="str">
        <f xml:space="preserve"> InpS!E150</f>
        <v>PR19 Land sales RCV adjustment in 2017-18 FYA (CPIH deflated) prices (WN)</v>
      </c>
      <c r="F103" s="141">
        <f xml:space="preserve"> InpS!F150</f>
        <v>-2.3820000000000001</v>
      </c>
      <c r="G103" s="127" t="str">
        <f xml:space="preserve"> InpS!G150</f>
        <v>£m</v>
      </c>
    </row>
    <row r="104" spans="1:7" s="127" customFormat="1" outlineLevel="3" x14ac:dyDescent="0.2">
      <c r="A104" s="125"/>
      <c r="B104" s="125"/>
      <c r="C104" s="126"/>
      <c r="D104" s="137"/>
      <c r="E104" s="127" t="str">
        <f xml:space="preserve"> InpS!E151</f>
        <v>PR19 Land sales RCV adjustment in 2017-18 FYA (CPIH deflated) prices (WWN)</v>
      </c>
      <c r="F104" s="141">
        <f xml:space="preserve"> InpS!F151</f>
        <v>-4.3479999999999999</v>
      </c>
      <c r="G104" s="127" t="str">
        <f xml:space="preserve"> InpS!G151</f>
        <v>£m</v>
      </c>
    </row>
    <row r="105" spans="1:7" s="127" customFormat="1" outlineLevel="3" x14ac:dyDescent="0.2">
      <c r="A105" s="125"/>
      <c r="B105" s="125"/>
      <c r="C105" s="126"/>
      <c r="D105" s="137"/>
      <c r="E105" s="127" t="str">
        <f xml:space="preserve"> InpS!E152</f>
        <v>PR19 Land sales RCV adjustment in 2017-18 FYA (CPIH deflated) prices (BR)</v>
      </c>
      <c r="F105" s="141" t="str">
        <f xml:space="preserve"> InpS!F152</f>
        <v>n/a</v>
      </c>
      <c r="G105" s="127">
        <f xml:space="preserve"> InpS!G152</f>
        <v>0</v>
      </c>
    </row>
    <row r="106" spans="1:7" s="127" customFormat="1" outlineLevel="3" x14ac:dyDescent="0.2">
      <c r="A106" s="125"/>
      <c r="B106" s="125"/>
      <c r="C106" s="126"/>
      <c r="D106" s="137"/>
      <c r="E106" s="127" t="str">
        <f xml:space="preserve"> InpS!E153</f>
        <v>PR19 Land sales RCV adjustment in 2017-18 FYA (CPIH deflated) prices (ADDN1)</v>
      </c>
      <c r="F106" s="141">
        <f xml:space="preserve"> InpS!F153</f>
        <v>0</v>
      </c>
      <c r="G106" s="127" t="str">
        <f xml:space="preserve"> InpS!G153</f>
        <v>£m</v>
      </c>
    </row>
    <row r="107" spans="1:7" s="127" customFormat="1" outlineLevel="3" x14ac:dyDescent="0.2">
      <c r="A107" s="125"/>
      <c r="B107" s="125"/>
      <c r="C107" s="126"/>
      <c r="D107" s="137"/>
      <c r="E107" s="127" t="str">
        <f xml:space="preserve"> InpS!E154</f>
        <v>PR19 Land sales RCV adjustment in 2017-18 FYA (CPIH deflated) prices (ADDN2)</v>
      </c>
      <c r="F107" s="141">
        <f xml:space="preserve"> InpS!F154</f>
        <v>0</v>
      </c>
      <c r="G107" s="127" t="str">
        <f xml:space="preserve"> InpS!G154</f>
        <v>£m</v>
      </c>
    </row>
    <row r="108" spans="1:7" s="127" customFormat="1" outlineLevel="3" x14ac:dyDescent="0.2">
      <c r="A108" s="125"/>
      <c r="B108" s="125"/>
      <c r="C108" s="126"/>
      <c r="D108" s="137"/>
      <c r="F108" s="141"/>
    </row>
    <row r="109" spans="1:7" s="127" customFormat="1" outlineLevel="3" x14ac:dyDescent="0.2">
      <c r="A109" s="125"/>
      <c r="B109" s="125"/>
      <c r="C109" s="126"/>
      <c r="D109" s="137"/>
      <c r="E109" s="127" t="str">
        <f xml:space="preserve"> InpS!E156</f>
        <v>PR19 RPI-CPIH wedge RCV adjustment in 2017-18 FYA (CPIH deflated) prices (WR)</v>
      </c>
      <c r="F109" s="141">
        <f xml:space="preserve"> InpS!F156</f>
        <v>4.1639999999999997</v>
      </c>
      <c r="G109" s="127" t="str">
        <f xml:space="preserve"> InpS!G156</f>
        <v>£m</v>
      </c>
    </row>
    <row r="110" spans="1:7" s="127" customFormat="1" outlineLevel="3" x14ac:dyDescent="0.2">
      <c r="A110" s="125"/>
      <c r="B110" s="125"/>
      <c r="C110" s="126"/>
      <c r="D110" s="137"/>
      <c r="E110" s="127" t="str">
        <f xml:space="preserve"> InpS!E157</f>
        <v>PR19 RPI-CPIH wedge RCV adjustment in 2017-18 FYA (CPIH deflated) prices (WN)</v>
      </c>
      <c r="F110" s="141">
        <f xml:space="preserve"> InpS!F157</f>
        <v>61.726999999999997</v>
      </c>
      <c r="G110" s="127" t="str">
        <f xml:space="preserve"> InpS!G157</f>
        <v>£m</v>
      </c>
    </row>
    <row r="111" spans="1:7" s="127" customFormat="1" outlineLevel="3" x14ac:dyDescent="0.2">
      <c r="A111" s="125"/>
      <c r="B111" s="125"/>
      <c r="C111" s="126"/>
      <c r="D111" s="137"/>
      <c r="E111" s="127" t="str">
        <f xml:space="preserve"> InpS!E158</f>
        <v>PR19 RPI-CPIH wedge RCV adjustment in 2017-18 FYA (CPIH deflated) prices (WWN)</v>
      </c>
      <c r="F111" s="141">
        <f xml:space="preserve"> InpS!F158</f>
        <v>93.564999999999998</v>
      </c>
      <c r="G111" s="127" t="str">
        <f xml:space="preserve"> InpS!G158</f>
        <v>£m</v>
      </c>
    </row>
    <row r="112" spans="1:7" s="127" customFormat="1" outlineLevel="3" x14ac:dyDescent="0.2">
      <c r="A112" s="125"/>
      <c r="B112" s="125"/>
      <c r="C112" s="126"/>
      <c r="D112" s="137"/>
      <c r="E112" s="127" t="str">
        <f xml:space="preserve"> InpS!E159</f>
        <v>PR19 RPI-CPIH wedge RCV adjustment in 2017-18 FYA (CPIH deflated) prices (BR)</v>
      </c>
      <c r="F112" s="141">
        <f xml:space="preserve"> InpS!F159</f>
        <v>6.585</v>
      </c>
      <c r="G112" s="127" t="str">
        <f xml:space="preserve"> InpS!G159</f>
        <v>£m</v>
      </c>
    </row>
    <row r="113" spans="1:7" s="127" customFormat="1" outlineLevel="3" x14ac:dyDescent="0.2">
      <c r="A113" s="125"/>
      <c r="B113" s="125"/>
      <c r="C113" s="126"/>
      <c r="D113" s="137"/>
      <c r="E113" s="127" t="str">
        <f xml:space="preserve"> InpS!E160</f>
        <v>PR19 RPI-CPIH wedge RCV adjustment in 2017-18 FYA (CPIH deflated) prices (ADDN1)</v>
      </c>
      <c r="F113" s="141">
        <f xml:space="preserve"> InpS!F160</f>
        <v>0</v>
      </c>
      <c r="G113" s="127" t="str">
        <f xml:space="preserve"> InpS!G160</f>
        <v>£m</v>
      </c>
    </row>
    <row r="114" spans="1:7" s="127" customFormat="1" outlineLevel="3" x14ac:dyDescent="0.2">
      <c r="A114" s="125"/>
      <c r="B114" s="125"/>
      <c r="C114" s="126"/>
      <c r="D114" s="137"/>
      <c r="E114" s="127" t="str">
        <f xml:space="preserve"> InpS!E161</f>
        <v>PR19 RPI-CPIH wedge RCV adjustment in 2017-18 FYA (CPIH deflated) prices (ADDN2)</v>
      </c>
      <c r="F114" s="141">
        <f xml:space="preserve"> InpS!F161</f>
        <v>0</v>
      </c>
      <c r="G114" s="127" t="str">
        <f xml:space="preserve"> InpS!G161</f>
        <v>£m</v>
      </c>
    </row>
    <row r="115" spans="1:7" s="127" customFormat="1" outlineLevel="3" x14ac:dyDescent="0.2">
      <c r="A115" s="125"/>
      <c r="B115" s="125"/>
      <c r="C115" s="126"/>
      <c r="D115" s="137"/>
      <c r="F115" s="141"/>
    </row>
    <row r="116" spans="1:7" s="127" customFormat="1" outlineLevel="3" x14ac:dyDescent="0.2">
      <c r="A116" s="125"/>
      <c r="B116" s="125"/>
      <c r="C116" s="126"/>
      <c r="D116" s="137"/>
      <c r="E116" s="127" t="str">
        <f xml:space="preserve"> InpS!E163</f>
        <v>PR19 Strategic regional water resources RCV adjustment in 2017-18 FYA (CPIH deflated) prices (WR)</v>
      </c>
      <c r="F116" s="141">
        <f xml:space="preserve"> InpS!F163</f>
        <v>5.7220000000000004</v>
      </c>
      <c r="G116" s="127" t="str">
        <f xml:space="preserve"> InpS!G163</f>
        <v>£m</v>
      </c>
    </row>
    <row r="117" spans="1:7" s="127" customFormat="1" outlineLevel="3" x14ac:dyDescent="0.2">
      <c r="A117" s="125"/>
      <c r="B117" s="125"/>
      <c r="C117" s="126"/>
      <c r="D117" s="137"/>
      <c r="E117" s="127" t="str">
        <f xml:space="preserve"> InpS!E164</f>
        <v>PR19 Strategic regional water resources RCV adjustment in 2017-18 FYA (CPIH deflated) prices (WN)</v>
      </c>
      <c r="F117" s="141">
        <f xml:space="preserve"> InpS!F164</f>
        <v>10.420999999999999</v>
      </c>
      <c r="G117" s="127" t="str">
        <f xml:space="preserve"> InpS!G164</f>
        <v>£m</v>
      </c>
    </row>
    <row r="118" spans="1:7" s="127" customFormat="1" outlineLevel="3" x14ac:dyDescent="0.2">
      <c r="A118" s="125"/>
      <c r="B118" s="125"/>
      <c r="C118" s="126"/>
      <c r="D118" s="137"/>
      <c r="E118" s="127" t="str">
        <f xml:space="preserve"> InpS!E165</f>
        <v>PR19 Strategic regional water resources RCV adjustment in 2017-18 FYA (CPIH deflated) prices (WWN)</v>
      </c>
      <c r="F118" s="141" t="str">
        <f xml:space="preserve"> InpS!F165</f>
        <v>n/a</v>
      </c>
      <c r="G118" s="127">
        <f xml:space="preserve"> InpS!G165</f>
        <v>0</v>
      </c>
    </row>
    <row r="119" spans="1:7" s="127" customFormat="1" outlineLevel="3" x14ac:dyDescent="0.2">
      <c r="A119" s="125"/>
      <c r="B119" s="125"/>
      <c r="C119" s="126"/>
      <c r="D119" s="137"/>
      <c r="E119" s="127" t="str">
        <f xml:space="preserve"> InpS!E166</f>
        <v>PR19 Strategic regional water resources RCV adjustment in 2017-18 FYA (CPIH deflated) prices (BR)</v>
      </c>
      <c r="F119" s="141" t="str">
        <f xml:space="preserve"> InpS!F166</f>
        <v>n/a</v>
      </c>
      <c r="G119" s="127">
        <f xml:space="preserve"> InpS!G166</f>
        <v>0</v>
      </c>
    </row>
    <row r="120" spans="1:7" s="127" customFormat="1" outlineLevel="3" x14ac:dyDescent="0.2">
      <c r="A120" s="125"/>
      <c r="B120" s="125"/>
      <c r="C120" s="126"/>
      <c r="D120" s="137"/>
      <c r="E120" s="127" t="str">
        <f xml:space="preserve"> InpS!E167</f>
        <v>PR19 Strategic regional water resources RCV adjustment in 2017-18 FYA (CPIH deflated) prices (ADDN1)</v>
      </c>
      <c r="F120" s="141" t="str">
        <f xml:space="preserve"> InpS!F167</f>
        <v>n/a</v>
      </c>
      <c r="G120" s="127">
        <f xml:space="preserve"> InpS!G167</f>
        <v>0</v>
      </c>
    </row>
    <row r="121" spans="1:7" s="127" customFormat="1" outlineLevel="3" x14ac:dyDescent="0.2">
      <c r="A121" s="125"/>
      <c r="B121" s="125"/>
      <c r="C121" s="126"/>
      <c r="D121" s="137"/>
      <c r="E121" s="127" t="str">
        <f xml:space="preserve"> InpS!E168</f>
        <v>PR19 Strategic regional water resources RCV adjustment in 2017-18 FYA (CPIH deflated) prices (ADDN2)</v>
      </c>
      <c r="F121" s="141" t="str">
        <f xml:space="preserve"> InpS!F168</f>
        <v>n/a</v>
      </c>
      <c r="G121" s="127">
        <f xml:space="preserve"> InpS!G168</f>
        <v>0</v>
      </c>
    </row>
    <row r="122" spans="1:7" s="127" customFormat="1" outlineLevel="3" x14ac:dyDescent="0.2">
      <c r="A122" s="125"/>
      <c r="B122" s="125"/>
      <c r="C122" s="126"/>
      <c r="D122" s="137"/>
      <c r="F122" s="141"/>
    </row>
    <row r="123" spans="1:7" s="127" customFormat="1" outlineLevel="3" x14ac:dyDescent="0.2">
      <c r="A123" s="125"/>
      <c r="B123" s="125"/>
      <c r="C123" s="126"/>
      <c r="D123" s="137"/>
      <c r="E123" s="127" t="str">
        <f xml:space="preserve"> InpS!E170</f>
        <v>PR19 Green recovery RCV adjustment in 2017-18 FYA (CPIH deflated) prices (WR)</v>
      </c>
      <c r="F123" s="141">
        <f xml:space="preserve"> InpS!F170</f>
        <v>0</v>
      </c>
      <c r="G123" s="127" t="str">
        <f xml:space="preserve"> InpS!G170</f>
        <v>£m</v>
      </c>
    </row>
    <row r="124" spans="1:7" s="127" customFormat="1" outlineLevel="3" x14ac:dyDescent="0.2">
      <c r="A124" s="125"/>
      <c r="B124" s="125"/>
      <c r="C124" s="126"/>
      <c r="D124" s="137"/>
      <c r="E124" s="127" t="str">
        <f xml:space="preserve"> InpS!E171</f>
        <v>PR19 Green recovery RCV adjustment in 2017-18 FYA (CPIH deflated) prices (WN)</v>
      </c>
      <c r="F124" s="141">
        <f xml:space="preserve"> InpS!F171</f>
        <v>0</v>
      </c>
      <c r="G124" s="127" t="str">
        <f xml:space="preserve"> InpS!G171</f>
        <v>£m</v>
      </c>
    </row>
    <row r="125" spans="1:7" s="127" customFormat="1" outlineLevel="3" x14ac:dyDescent="0.2">
      <c r="A125" s="125"/>
      <c r="B125" s="125"/>
      <c r="C125" s="126"/>
      <c r="D125" s="137"/>
      <c r="E125" s="127" t="str">
        <f xml:space="preserve"> InpS!E172</f>
        <v>PR19 Green recovery RCV adjustment in 2017-18 FYA (CPIH deflated) prices (WWN)</v>
      </c>
      <c r="F125" s="141">
        <f xml:space="preserve"> InpS!F172</f>
        <v>0</v>
      </c>
      <c r="G125" s="127" t="str">
        <f xml:space="preserve"> InpS!G172</f>
        <v>£m</v>
      </c>
    </row>
    <row r="126" spans="1:7" s="127" customFormat="1" outlineLevel="3" x14ac:dyDescent="0.2">
      <c r="A126" s="125"/>
      <c r="B126" s="125"/>
      <c r="C126" s="126"/>
      <c r="D126" s="137"/>
      <c r="E126" s="127" t="str">
        <f xml:space="preserve"> InpS!E173</f>
        <v>PR19 Green recovery RCV adjustment in 2017-18 FYA (CPIH deflated) prices (BR)</v>
      </c>
      <c r="F126" s="141">
        <f xml:space="preserve"> InpS!F173</f>
        <v>0</v>
      </c>
      <c r="G126" s="127" t="str">
        <f xml:space="preserve"> InpS!G173</f>
        <v>£m</v>
      </c>
    </row>
    <row r="127" spans="1:7" s="127" customFormat="1" outlineLevel="3" x14ac:dyDescent="0.2">
      <c r="A127" s="125"/>
      <c r="B127" s="125"/>
      <c r="C127" s="126"/>
      <c r="D127" s="137"/>
      <c r="E127" s="127" t="str">
        <f xml:space="preserve"> InpS!E174</f>
        <v>PR19 Green recovery RCV adjustment in 2017-18 FYA (CPIH deflated) prices (ADDN1)</v>
      </c>
      <c r="F127" s="141" t="str">
        <f xml:space="preserve"> InpS!F174</f>
        <v>n/a</v>
      </c>
      <c r="G127" s="127">
        <f xml:space="preserve"> InpS!G174</f>
        <v>0</v>
      </c>
    </row>
    <row r="128" spans="1:7" s="127" customFormat="1" outlineLevel="3" x14ac:dyDescent="0.2">
      <c r="A128" s="125"/>
      <c r="B128" s="125"/>
      <c r="C128" s="126"/>
      <c r="D128" s="137"/>
      <c r="E128" s="127" t="str">
        <f xml:space="preserve"> InpS!E175</f>
        <v>PR19 Green recovery RCV adjustment in 2017-18 FYA (CPIH deflated) prices (ADDN2)</v>
      </c>
      <c r="F128" s="141" t="str">
        <f xml:space="preserve"> InpS!F175</f>
        <v>n/a</v>
      </c>
      <c r="G128" s="127">
        <f xml:space="preserve"> InpS!G175</f>
        <v>0</v>
      </c>
    </row>
    <row r="129" spans="1:7" s="127" customFormat="1" outlineLevel="3" x14ac:dyDescent="0.2">
      <c r="A129" s="125"/>
      <c r="B129" s="125"/>
      <c r="C129" s="126"/>
      <c r="D129" s="137"/>
      <c r="F129" s="141"/>
    </row>
    <row r="130" spans="1:7" s="127" customFormat="1" outlineLevel="3" x14ac:dyDescent="0.2">
      <c r="A130" s="125"/>
      <c r="B130" s="125"/>
      <c r="C130" s="126"/>
      <c r="D130" s="137"/>
      <c r="E130" s="127" t="str">
        <f xml:space="preserve"> InpS!E177</f>
        <v>PR19 Havant Thicket activities RCV adjustment in 2017-18 FYA (CPIH deflated) prices (WR)</v>
      </c>
      <c r="F130" s="141" t="str">
        <f xml:space="preserve"> InpS!F177</f>
        <v>n/a</v>
      </c>
      <c r="G130" s="127">
        <f xml:space="preserve"> InpS!G177</f>
        <v>0</v>
      </c>
    </row>
    <row r="131" spans="1:7" s="127" customFormat="1" outlineLevel="3" x14ac:dyDescent="0.2">
      <c r="A131" s="125"/>
      <c r="B131" s="125"/>
      <c r="C131" s="126"/>
      <c r="D131" s="137"/>
      <c r="E131" s="127" t="str">
        <f xml:space="preserve"> InpS!E178</f>
        <v>PR19 Havant Thicket activities RCV adjustment in 2017-18 FYA (CPIH deflated) prices (WN)</v>
      </c>
      <c r="F131" s="141" t="str">
        <f xml:space="preserve"> InpS!F178</f>
        <v>n/a</v>
      </c>
      <c r="G131" s="127">
        <f xml:space="preserve"> InpS!G178</f>
        <v>0</v>
      </c>
    </row>
    <row r="132" spans="1:7" s="127" customFormat="1" outlineLevel="3" x14ac:dyDescent="0.2">
      <c r="A132" s="125"/>
      <c r="B132" s="125"/>
      <c r="C132" s="126"/>
      <c r="D132" s="137"/>
      <c r="E132" s="127" t="str">
        <f xml:space="preserve"> InpS!E179</f>
        <v>PR19 Havant Thicket activities RCV adjustment in 2017-18 FYA (CPIH deflated) prices (WWN)</v>
      </c>
      <c r="F132" s="141" t="str">
        <f xml:space="preserve"> InpS!F179</f>
        <v>n/a</v>
      </c>
      <c r="G132" s="127">
        <f xml:space="preserve"> InpS!G179</f>
        <v>0</v>
      </c>
    </row>
    <row r="133" spans="1:7" s="127" customFormat="1" outlineLevel="3" x14ac:dyDescent="0.2">
      <c r="A133" s="125"/>
      <c r="B133" s="125"/>
      <c r="C133" s="126"/>
      <c r="D133" s="137"/>
      <c r="E133" s="127" t="str">
        <f xml:space="preserve"> InpS!E180</f>
        <v>PR19 Havant Thicket activities RCV adjustment in 2017-18 FYA (CPIH deflated) prices (BR)</v>
      </c>
      <c r="F133" s="141" t="str">
        <f xml:space="preserve"> InpS!F180</f>
        <v>n/a</v>
      </c>
      <c r="G133" s="127">
        <f xml:space="preserve"> InpS!G180</f>
        <v>0</v>
      </c>
    </row>
    <row r="134" spans="1:7" s="127" customFormat="1" outlineLevel="3" x14ac:dyDescent="0.2">
      <c r="A134" s="125"/>
      <c r="B134" s="125"/>
      <c r="C134" s="126"/>
      <c r="D134" s="137"/>
      <c r="E134" s="127" t="str">
        <f xml:space="preserve"> InpS!E181</f>
        <v>PR19 Havant Thicket activities RCV adjustment in 2017-18 FYA (CPIH deflated) prices (ADDN1)</v>
      </c>
      <c r="F134" s="141">
        <f xml:space="preserve"> InpS!F181</f>
        <v>0</v>
      </c>
      <c r="G134" s="127" t="str">
        <f xml:space="preserve"> InpS!G181</f>
        <v>£m</v>
      </c>
    </row>
    <row r="135" spans="1:7" s="127" customFormat="1" outlineLevel="3" x14ac:dyDescent="0.2">
      <c r="A135" s="125"/>
      <c r="B135" s="125"/>
      <c r="C135" s="126"/>
      <c r="D135" s="137"/>
      <c r="E135" s="127" t="str">
        <f xml:space="preserve"> InpS!E182</f>
        <v>PR19 Havant Thicket activities RCV adjustment in 2017-18 FYA (CPIH deflated) prices (ADDN2)</v>
      </c>
      <c r="F135" s="141">
        <f xml:space="preserve"> InpS!F182</f>
        <v>0</v>
      </c>
      <c r="G135" s="127" t="str">
        <f xml:space="preserve"> InpS!G182</f>
        <v>£m</v>
      </c>
    </row>
    <row r="136" spans="1:7" s="127" customFormat="1" outlineLevel="3" x14ac:dyDescent="0.2">
      <c r="A136" s="125"/>
      <c r="B136" s="125"/>
      <c r="C136" s="126"/>
      <c r="D136" s="137"/>
      <c r="F136" s="141"/>
    </row>
    <row r="137" spans="1:7" s="127" customFormat="1" outlineLevel="3" x14ac:dyDescent="0.2">
      <c r="A137" s="125"/>
      <c r="B137" s="125"/>
      <c r="C137" s="126"/>
      <c r="D137" s="137"/>
      <c r="E137" s="127" t="str">
        <f xml:space="preserve"> InpS!E184</f>
        <v>Other RCV adjustments in 2017-18 FYA (CPIH deflated) prices (WR)</v>
      </c>
      <c r="F137" s="141">
        <f xml:space="preserve"> InpS!F184</f>
        <v>0</v>
      </c>
      <c r="G137" s="127" t="str">
        <f xml:space="preserve"> InpS!G184</f>
        <v>£m</v>
      </c>
    </row>
    <row r="138" spans="1:7" s="127" customFormat="1" outlineLevel="3" x14ac:dyDescent="0.2">
      <c r="A138" s="125"/>
      <c r="B138" s="125"/>
      <c r="C138" s="126"/>
      <c r="D138" s="137"/>
      <c r="E138" s="127" t="str">
        <f xml:space="preserve"> InpS!E185</f>
        <v>Other RCV adjustments in 2017-18 FYA (CPIH deflated) prices (WN)</v>
      </c>
      <c r="F138" s="141">
        <f xml:space="preserve"> InpS!F185</f>
        <v>0</v>
      </c>
      <c r="G138" s="127" t="str">
        <f xml:space="preserve"> InpS!G185</f>
        <v>£m</v>
      </c>
    </row>
    <row r="139" spans="1:7" s="127" customFormat="1" outlineLevel="3" x14ac:dyDescent="0.2">
      <c r="A139" s="125"/>
      <c r="B139" s="125"/>
      <c r="C139" s="126"/>
      <c r="D139" s="137"/>
      <c r="E139" s="127" t="str">
        <f xml:space="preserve"> InpS!E186</f>
        <v>Other RCV adjustments in 2017-18 FYA (CPIH deflated) prices (WWN)</v>
      </c>
      <c r="F139" s="141">
        <f xml:space="preserve"> InpS!F186</f>
        <v>0</v>
      </c>
      <c r="G139" s="127" t="str">
        <f xml:space="preserve"> InpS!G186</f>
        <v>£m</v>
      </c>
    </row>
    <row r="140" spans="1:7" s="127" customFormat="1" outlineLevel="3" x14ac:dyDescent="0.2">
      <c r="A140" s="125"/>
      <c r="B140" s="125"/>
      <c r="C140" s="126"/>
      <c r="D140" s="137"/>
      <c r="E140" s="127" t="str">
        <f xml:space="preserve"> InpS!E187</f>
        <v>Other RCV adjustments in 2017-18 FYA (CPIH deflated) prices (BR)</v>
      </c>
      <c r="F140" s="141">
        <f xml:space="preserve"> InpS!F187</f>
        <v>0</v>
      </c>
      <c r="G140" s="127" t="str">
        <f xml:space="preserve"> InpS!G187</f>
        <v>£m</v>
      </c>
    </row>
    <row r="141" spans="1:7" s="127" customFormat="1" outlineLevel="3" x14ac:dyDescent="0.2">
      <c r="A141" s="125"/>
      <c r="B141" s="125"/>
      <c r="C141" s="126"/>
      <c r="D141" s="137"/>
      <c r="E141" s="127" t="str">
        <f xml:space="preserve"> InpS!E188</f>
        <v>Other RCV adjustments in 2017-18 FYA (CPIH deflated) prices (ADDN1)</v>
      </c>
      <c r="F141" s="144">
        <f xml:space="preserve"> InpS!F188</f>
        <v>0</v>
      </c>
      <c r="G141" s="127" t="str">
        <f xml:space="preserve"> InpS!G188</f>
        <v>£m</v>
      </c>
    </row>
    <row r="142" spans="1:7" s="127" customFormat="1" outlineLevel="3" x14ac:dyDescent="0.2">
      <c r="A142" s="125"/>
      <c r="B142" s="125"/>
      <c r="C142" s="126"/>
      <c r="D142" s="137"/>
      <c r="E142" s="127" t="str">
        <f xml:space="preserve"> InpS!E189</f>
        <v>Other RCV adjustments in 2017-18 FYA (CPIH deflated) prices (ADDN2)</v>
      </c>
      <c r="F142" s="144">
        <f xml:space="preserve"> InpS!F189</f>
        <v>0</v>
      </c>
      <c r="G142" s="127" t="str">
        <f xml:space="preserve"> InpS!G189</f>
        <v>£m</v>
      </c>
    </row>
    <row r="143" spans="1:7" outlineLevel="2" x14ac:dyDescent="0.2">
      <c r="F143" s="142"/>
    </row>
    <row r="144" spans="1:7" outlineLevel="2" x14ac:dyDescent="0.2">
      <c r="B144" s="10" t="s">
        <v>313</v>
      </c>
      <c r="F144" s="142"/>
    </row>
    <row r="145" spans="1:7" outlineLevel="3" x14ac:dyDescent="0.2">
      <c r="F145" s="142"/>
    </row>
    <row r="146" spans="1:7" s="127" customFormat="1" outlineLevel="3" x14ac:dyDescent="0.2">
      <c r="A146" s="125"/>
      <c r="B146" s="125"/>
      <c r="C146" s="126"/>
      <c r="D146" s="137"/>
      <c r="E146" s="127" t="str">
        <f xml:space="preserve"> InpS!E193</f>
        <v>PR24 Transitional expenditure programme RCV adjustment in 2017-18 FYA (CPIH deflated) prices (WR)</v>
      </c>
      <c r="F146" s="141">
        <f xml:space="preserve"> InpS!F193</f>
        <v>1.7470000000000001</v>
      </c>
      <c r="G146" s="127" t="str">
        <f xml:space="preserve"> InpS!G193</f>
        <v>£m</v>
      </c>
    </row>
    <row r="147" spans="1:7" s="127" customFormat="1" outlineLevel="3" x14ac:dyDescent="0.2">
      <c r="A147" s="125"/>
      <c r="B147" s="125"/>
      <c r="C147" s="126"/>
      <c r="D147" s="137"/>
      <c r="E147" s="127" t="str">
        <f xml:space="preserve"> InpS!E194</f>
        <v>PR24 Transitional expenditure programme RCV adjustment in 2017-18 FYA (CPIH deflated) prices (WN)</v>
      </c>
      <c r="F147" s="141">
        <f xml:space="preserve"> InpS!F194</f>
        <v>5.68</v>
      </c>
      <c r="G147" s="127" t="str">
        <f xml:space="preserve"> InpS!G194</f>
        <v>£m</v>
      </c>
    </row>
    <row r="148" spans="1:7" s="127" customFormat="1" outlineLevel="3" x14ac:dyDescent="0.2">
      <c r="A148" s="125"/>
      <c r="B148" s="125"/>
      <c r="C148" s="126"/>
      <c r="D148" s="137"/>
      <c r="E148" s="127" t="str">
        <f xml:space="preserve"> InpS!E195</f>
        <v>PR24 Transitional expenditure programme RCV adjustment in 2017-18 FYA (CPIH deflated) prices (WWN)</v>
      </c>
      <c r="F148" s="141">
        <f xml:space="preserve"> InpS!F195</f>
        <v>18.472999999999999</v>
      </c>
      <c r="G148" s="127" t="str">
        <f xml:space="preserve"> InpS!G195</f>
        <v>£m</v>
      </c>
    </row>
    <row r="149" spans="1:7" s="127" customFormat="1" outlineLevel="3" x14ac:dyDescent="0.2">
      <c r="A149" s="125"/>
      <c r="B149" s="125"/>
      <c r="C149" s="126"/>
      <c r="D149" s="137"/>
      <c r="E149" s="127" t="str">
        <f xml:space="preserve"> InpS!E196</f>
        <v>PR24 Transitional expenditure programme RCV adjustment in 2017-18 FYA (CPIH deflated) prices (BR)</v>
      </c>
      <c r="F149" s="141">
        <f xml:space="preserve"> InpS!F196</f>
        <v>0</v>
      </c>
      <c r="G149" s="127" t="str">
        <f xml:space="preserve"> InpS!G196</f>
        <v>£m</v>
      </c>
    </row>
    <row r="150" spans="1:7" s="127" customFormat="1" outlineLevel="3" x14ac:dyDescent="0.2">
      <c r="A150" s="125"/>
      <c r="B150" s="125"/>
      <c r="C150" s="126"/>
      <c r="D150" s="137"/>
      <c r="E150" s="127" t="str">
        <f xml:space="preserve"> InpS!E197</f>
        <v>PR24 Transitional expenditure programme RCV adjustment in 2017-18 FYA (CPIH deflated) prices (ADDN1)</v>
      </c>
      <c r="F150" s="141">
        <f xml:space="preserve"> InpS!F197</f>
        <v>0</v>
      </c>
      <c r="G150" s="127" t="str">
        <f xml:space="preserve"> InpS!G197</f>
        <v>£m</v>
      </c>
    </row>
    <row r="151" spans="1:7" s="127" customFormat="1" outlineLevel="3" x14ac:dyDescent="0.2">
      <c r="A151" s="125"/>
      <c r="B151" s="125"/>
      <c r="C151" s="126"/>
      <c r="D151" s="137"/>
      <c r="E151" s="127" t="str">
        <f xml:space="preserve"> InpS!E198</f>
        <v>PR24 Transitional expenditure programme RCV adjustment in 2017-18 FYA (CPIH deflated) prices (ADDN2)</v>
      </c>
      <c r="F151" s="141">
        <f xml:space="preserve"> InpS!F198</f>
        <v>0</v>
      </c>
      <c r="G151" s="127" t="str">
        <f xml:space="preserve"> InpS!G198</f>
        <v>£m</v>
      </c>
    </row>
    <row r="152" spans="1:7" s="127" customFormat="1" outlineLevel="3" x14ac:dyDescent="0.2">
      <c r="A152" s="125"/>
      <c r="B152" s="125"/>
      <c r="C152" s="126"/>
      <c r="D152" s="137"/>
      <c r="F152" s="141"/>
    </row>
    <row r="153" spans="1:7" s="127" customFormat="1" outlineLevel="3" x14ac:dyDescent="0.2">
      <c r="A153" s="125"/>
      <c r="B153" s="125"/>
      <c r="C153" s="126"/>
      <c r="D153" s="137"/>
      <c r="E153" s="127" t="str">
        <f xml:space="preserve"> InpS!E200</f>
        <v>PR24 Defra accelerated programme RCV adjustment in 2017-18 FYA (CPIH deflated) prices (WR)</v>
      </c>
      <c r="F153" s="141">
        <f xml:space="preserve"> InpS!F200</f>
        <v>3.653</v>
      </c>
      <c r="G153" s="127" t="str">
        <f xml:space="preserve"> InpS!G200</f>
        <v>£m</v>
      </c>
    </row>
    <row r="154" spans="1:7" s="127" customFormat="1" outlineLevel="3" x14ac:dyDescent="0.2">
      <c r="A154" s="125"/>
      <c r="B154" s="125"/>
      <c r="C154" s="126"/>
      <c r="D154" s="137"/>
      <c r="E154" s="127" t="str">
        <f xml:space="preserve"> InpS!E201</f>
        <v>PR24 Defra accelerated programme RCV adjustment in 2017-18 FYA (CPIH deflated) prices (WN)</v>
      </c>
      <c r="F154" s="141">
        <f xml:space="preserve"> InpS!F201</f>
        <v>11.843999999999999</v>
      </c>
      <c r="G154" s="127" t="str">
        <f xml:space="preserve"> InpS!G201</f>
        <v>£m</v>
      </c>
    </row>
    <row r="155" spans="1:7" s="127" customFormat="1" outlineLevel="3" x14ac:dyDescent="0.2">
      <c r="A155" s="125"/>
      <c r="B155" s="125"/>
      <c r="C155" s="126"/>
      <c r="D155" s="137"/>
      <c r="E155" s="127" t="str">
        <f xml:space="preserve"> InpS!E202</f>
        <v>PR24 Defra accelerated programme RCV adjustment in 2017-18 FYA (CPIH deflated) prices (WWN)</v>
      </c>
      <c r="F155" s="141">
        <f xml:space="preserve"> InpS!F202</f>
        <v>15.795</v>
      </c>
      <c r="G155" s="127" t="str">
        <f xml:space="preserve"> InpS!G202</f>
        <v>£m</v>
      </c>
    </row>
    <row r="156" spans="1:7" s="127" customFormat="1" outlineLevel="3" x14ac:dyDescent="0.2">
      <c r="A156" s="125"/>
      <c r="B156" s="125"/>
      <c r="C156" s="126"/>
      <c r="D156" s="137"/>
      <c r="E156" s="127" t="str">
        <f xml:space="preserve"> InpS!E203</f>
        <v>PR24 Defra accelerated programme RCV adjustment in 2017-18 FYA (CPIH deflated) prices (BR)</v>
      </c>
      <c r="F156" s="141">
        <f xml:space="preserve"> InpS!F203</f>
        <v>0</v>
      </c>
      <c r="G156" s="127" t="str">
        <f xml:space="preserve"> InpS!G203</f>
        <v>£m</v>
      </c>
    </row>
    <row r="157" spans="1:7" s="127" customFormat="1" outlineLevel="3" x14ac:dyDescent="0.2">
      <c r="A157" s="125"/>
      <c r="B157" s="125"/>
      <c r="C157" s="126"/>
      <c r="D157" s="137"/>
      <c r="E157" s="127" t="str">
        <f xml:space="preserve"> InpS!E204</f>
        <v>PR24 Defra accelerated programme RCV adjustment in 2017-18 FYA (CPIH deflated) prices (ADDN1)</v>
      </c>
      <c r="F157" s="141">
        <f xml:space="preserve"> InpS!F204</f>
        <v>0</v>
      </c>
      <c r="G157" s="127" t="str">
        <f xml:space="preserve"> InpS!G204</f>
        <v>£m</v>
      </c>
    </row>
    <row r="158" spans="1:7" s="127" customFormat="1" outlineLevel="3" x14ac:dyDescent="0.2">
      <c r="A158" s="125"/>
      <c r="B158" s="125"/>
      <c r="C158" s="126"/>
      <c r="D158" s="137"/>
      <c r="E158" s="127" t="str">
        <f xml:space="preserve"> InpS!E205</f>
        <v>PR24 Defra accelerated programme RCV adjustment in 2017-18 FYA (CPIH deflated) prices (ADDN2)</v>
      </c>
      <c r="F158" s="141">
        <f xml:space="preserve"> InpS!F205</f>
        <v>0</v>
      </c>
      <c r="G158" s="127" t="str">
        <f xml:space="preserve"> InpS!G205</f>
        <v>£m</v>
      </c>
    </row>
    <row r="159" spans="1:7" s="127" customFormat="1" outlineLevel="2" x14ac:dyDescent="0.2">
      <c r="A159" s="125"/>
      <c r="B159" s="125"/>
      <c r="C159" s="126"/>
      <c r="D159" s="137"/>
      <c r="F159" s="144"/>
    </row>
    <row r="160" spans="1:7" s="127" customFormat="1" outlineLevel="2" x14ac:dyDescent="0.2">
      <c r="A160" s="10" t="str">
        <f xml:space="preserve"> 'PD11'!$M$39</f>
        <v>PD11.22</v>
      </c>
      <c r="B160" s="10" t="s">
        <v>314</v>
      </c>
      <c r="C160" s="19"/>
      <c r="D160" s="65"/>
      <c r="E160" s="24"/>
      <c r="F160" s="142"/>
      <c r="G160" s="24"/>
    </row>
    <row r="161" spans="1:12" s="127" customFormat="1" outlineLevel="3" x14ac:dyDescent="0.2">
      <c r="A161" s="10"/>
      <c r="B161" s="10"/>
      <c r="C161" s="19"/>
      <c r="D161" s="65"/>
      <c r="E161" s="24"/>
      <c r="F161" s="142"/>
      <c r="G161" s="24"/>
    </row>
    <row r="162" spans="1:12" s="127" customFormat="1" outlineLevel="3" x14ac:dyDescent="0.2">
      <c r="A162" s="10"/>
      <c r="B162" s="10"/>
      <c r="C162" s="19"/>
      <c r="D162" s="19" t="s">
        <v>315</v>
      </c>
      <c r="E162" s="24"/>
      <c r="F162" s="142"/>
      <c r="G162" s="24"/>
    </row>
    <row r="163" spans="1:12" s="127" customFormat="1" outlineLevel="4" x14ac:dyDescent="0.2">
      <c r="A163" s="10"/>
      <c r="B163" s="10"/>
      <c r="C163" s="19"/>
      <c r="D163" s="65"/>
      <c r="E163" s="24" t="str">
        <f xml:space="preserve"> E$14</f>
        <v>Pre 2020 RCV - Closing RCV at 31 March 2025 in 2017-18 FYA RPI prices (from PR19 FD as updated by the CMA redetermination and IDoKs) - RPI inflated RCV (WR)</v>
      </c>
      <c r="F163" s="142">
        <f xml:space="preserve"> F$14</f>
        <v>78.025000000000006</v>
      </c>
      <c r="G163" s="24" t="str">
        <f xml:space="preserve"> G$14</f>
        <v>£m</v>
      </c>
      <c r="I163" s="142"/>
      <c r="J163" s="142"/>
      <c r="L163" s="142"/>
    </row>
    <row r="164" spans="1:12" s="127" customFormat="1" outlineLevel="4" x14ac:dyDescent="0.2">
      <c r="A164" s="10"/>
      <c r="B164" s="10"/>
      <c r="C164" s="19"/>
      <c r="D164" s="65"/>
      <c r="E164" s="24" t="str">
        <f xml:space="preserve"> E$21</f>
        <v>Pre 2020 RCV - Closing RCV at 31 March 2025 in 2017-18 FYA prices (from PR19 FD as updated by the CMA redetermination and IDoKs) - CPI inflated RCV (WR)</v>
      </c>
      <c r="F164" s="142">
        <f xml:space="preserve"> F$21</f>
        <v>74.55</v>
      </c>
      <c r="G164" s="24" t="str">
        <f xml:space="preserve"> G$21</f>
        <v>£m</v>
      </c>
      <c r="I164" s="142"/>
      <c r="J164" s="142"/>
      <c r="L164" s="142"/>
    </row>
    <row r="165" spans="1:12" s="127" customFormat="1" outlineLevel="4" x14ac:dyDescent="0.2">
      <c r="A165" s="10"/>
      <c r="B165" s="10"/>
      <c r="C165" s="19"/>
      <c r="D165" s="65"/>
      <c r="E165" s="24" t="str">
        <f xml:space="preserve"> E$28</f>
        <v>2020-25 RCV - Closing RCV at 31 March 2025 in 2017-18 FYA prices (from PR19 FD as updated by the CMA redetermination and IDoKs) - Post 2020 investment RCV (WR)</v>
      </c>
      <c r="F165" s="142">
        <f xml:space="preserve"> F$28</f>
        <v>45.753</v>
      </c>
      <c r="G165" s="24" t="str">
        <f xml:space="preserve"> G$28</f>
        <v>£m</v>
      </c>
      <c r="I165" s="142"/>
      <c r="J165" s="142"/>
      <c r="L165" s="142"/>
    </row>
    <row r="166" spans="1:12" s="127" customFormat="1" outlineLevel="4" x14ac:dyDescent="0.2">
      <c r="A166" s="10"/>
      <c r="B166" s="10"/>
      <c r="C166" s="19"/>
      <c r="D166" s="65"/>
      <c r="E166" s="24" t="str">
        <f xml:space="preserve"> E$37</f>
        <v>PR14 BYR ODI RCV adjustment in 2017-18 FYA (CPIH deflated) prices (WR)</v>
      </c>
      <c r="F166" s="142">
        <f xml:space="preserve"> F$37</f>
        <v>0</v>
      </c>
      <c r="G166" s="24" t="str">
        <f xml:space="preserve"> G$37</f>
        <v>£m</v>
      </c>
      <c r="I166" s="142"/>
      <c r="J166" s="142"/>
      <c r="L166" s="142"/>
    </row>
    <row r="167" spans="1:12" s="127" customFormat="1" outlineLevel="4" x14ac:dyDescent="0.2">
      <c r="A167" s="10"/>
      <c r="B167" s="10"/>
      <c r="C167" s="19"/>
      <c r="D167" s="65"/>
      <c r="E167" s="24" t="str">
        <f xml:space="preserve"> E$44</f>
        <v>PR14 BYR Totex menu RCV adjustment in 2017-18 FYA (CPIH deflated) prices (WR)</v>
      </c>
      <c r="F167" s="142">
        <f xml:space="preserve"> F$44</f>
        <v>0</v>
      </c>
      <c r="G167" s="24" t="str">
        <f xml:space="preserve"> G$44</f>
        <v>£m</v>
      </c>
      <c r="I167" s="142"/>
      <c r="J167" s="142"/>
      <c r="L167" s="142"/>
    </row>
    <row r="168" spans="1:12" s="127" customFormat="1" outlineLevel="4" x14ac:dyDescent="0.2">
      <c r="A168" s="10"/>
      <c r="B168" s="10"/>
      <c r="C168" s="19"/>
      <c r="D168" s="65"/>
      <c r="E168" s="24" t="str">
        <f xml:space="preserve"> E$51</f>
        <v>PR14 BYR Land sales RCV adjustment in 2017-18 FYA (CPIH deflated) prices (WR)</v>
      </c>
      <c r="F168" s="142">
        <f xml:space="preserve"> F$51</f>
        <v>0</v>
      </c>
      <c r="G168" s="24" t="str">
        <f xml:space="preserve"> G$51</f>
        <v>£m</v>
      </c>
      <c r="I168" s="142"/>
      <c r="J168" s="142"/>
      <c r="L168" s="142"/>
    </row>
    <row r="169" spans="1:12" s="127" customFormat="1" outlineLevel="4" x14ac:dyDescent="0.2">
      <c r="A169" s="10"/>
      <c r="B169" s="10"/>
      <c r="C169" s="19"/>
      <c r="D169" s="65"/>
      <c r="E169" s="24" t="str">
        <f xml:space="preserve"> E$58</f>
        <v>PR14 BYR RPI-CPIH wedge RCV adjustment in 2017-18 FYA (CPIH deflated) prices (WR)</v>
      </c>
      <c r="F169" s="142">
        <f xml:space="preserve"> F$58</f>
        <v>0.27200000000000002</v>
      </c>
      <c r="G169" s="24" t="str">
        <f xml:space="preserve"> G$58</f>
        <v>£m</v>
      </c>
      <c r="I169" s="142"/>
      <c r="J169" s="142"/>
      <c r="L169" s="142"/>
    </row>
    <row r="170" spans="1:12" s="127" customFormat="1" outlineLevel="4" x14ac:dyDescent="0.2">
      <c r="A170" s="10"/>
      <c r="B170" s="10"/>
      <c r="C170" s="19"/>
      <c r="D170" s="65"/>
      <c r="E170" s="24" t="str">
        <f xml:space="preserve"> E$65</f>
        <v>PR14 BYR Other RCV adjustment in 2017-18 FYA (CPIH deflated) prices (WR)</v>
      </c>
      <c r="F170" s="142">
        <f xml:space="preserve"> F$65</f>
        <v>0</v>
      </c>
      <c r="G170" s="24" t="str">
        <f xml:space="preserve"> G$65</f>
        <v>£m</v>
      </c>
      <c r="I170" s="142"/>
      <c r="J170" s="142"/>
      <c r="L170" s="142"/>
    </row>
    <row r="171" spans="1:12" s="127" customFormat="1" outlineLevel="4" x14ac:dyDescent="0.2">
      <c r="A171" s="10"/>
      <c r="B171" s="10"/>
      <c r="C171" s="19"/>
      <c r="D171" s="65"/>
      <c r="E171" s="24" t="str">
        <f xml:space="preserve"> E$72</f>
        <v>PR14 IFRS16 RCV adjustment in 2017-18 FYA (CPIH deflated) prices (WR)</v>
      </c>
      <c r="F171" s="142">
        <f xml:space="preserve"> F$72</f>
        <v>0</v>
      </c>
      <c r="G171" s="24" t="str">
        <f xml:space="preserve"> G$72</f>
        <v>£m</v>
      </c>
      <c r="I171" s="142"/>
      <c r="J171" s="142"/>
      <c r="L171" s="142"/>
    </row>
    <row r="172" spans="1:12" s="127" customFormat="1" outlineLevel="4" x14ac:dyDescent="0.2">
      <c r="A172" s="10"/>
      <c r="B172" s="10"/>
      <c r="C172" s="19"/>
      <c r="D172" s="65"/>
      <c r="E172" s="24" t="str">
        <f xml:space="preserve"> E$81</f>
        <v>PR19 ODI RCV adjustment in 2017-18 FYA (CPIH deflated) prices (WR)</v>
      </c>
      <c r="F172" s="142">
        <f xml:space="preserve"> F$81</f>
        <v>0</v>
      </c>
      <c r="G172" s="24" t="str">
        <f xml:space="preserve"> G$81</f>
        <v>£m</v>
      </c>
      <c r="I172" s="142"/>
      <c r="J172" s="142"/>
      <c r="L172" s="142"/>
    </row>
    <row r="173" spans="1:12" s="127" customFormat="1" outlineLevel="4" x14ac:dyDescent="0.2">
      <c r="A173" s="10"/>
      <c r="B173" s="10"/>
      <c r="C173" s="19"/>
      <c r="D173" s="65"/>
      <c r="E173" s="24" t="str">
        <f xml:space="preserve"> E$88</f>
        <v>PR19 WINEP / NEP RCV adjustment in 2017-18 FYA (CPIH deflated) prices (WR)</v>
      </c>
      <c r="F173" s="142">
        <f xml:space="preserve"> F$88</f>
        <v>0</v>
      </c>
      <c r="G173" s="24" t="str">
        <f xml:space="preserve"> G$88</f>
        <v>£m</v>
      </c>
      <c r="I173" s="142"/>
      <c r="J173" s="142"/>
      <c r="L173" s="142"/>
    </row>
    <row r="174" spans="1:12" s="127" customFormat="1" outlineLevel="4" x14ac:dyDescent="0.2">
      <c r="A174" s="10"/>
      <c r="B174" s="10"/>
      <c r="C174" s="19"/>
      <c r="D174" s="65"/>
      <c r="E174" s="24" t="str">
        <f xml:space="preserve"> E$95</f>
        <v>PR19 Costs reconciliation RCV adjustment in 2017-18 FYA (CPIH deflated) prices (WR)</v>
      </c>
      <c r="F174" s="142">
        <f xml:space="preserve"> F$95</f>
        <v>-1.28</v>
      </c>
      <c r="G174" s="24" t="str">
        <f xml:space="preserve"> G$95</f>
        <v>£m</v>
      </c>
      <c r="I174" s="142"/>
      <c r="J174" s="142"/>
      <c r="L174" s="142"/>
    </row>
    <row r="175" spans="1:12" s="127" customFormat="1" outlineLevel="4" x14ac:dyDescent="0.2">
      <c r="A175" s="10"/>
      <c r="B175" s="10"/>
      <c r="C175" s="19"/>
      <c r="D175" s="65"/>
      <c r="E175" s="24" t="str">
        <f xml:space="preserve"> E$102</f>
        <v>PR19 Land sales RCV adjustment in 2017-18 FYA (CPIH deflated) prices (WR)</v>
      </c>
      <c r="F175" s="142">
        <f xml:space="preserve"> F$102</f>
        <v>-0.51400000000000001</v>
      </c>
      <c r="G175" s="24" t="str">
        <f xml:space="preserve"> G$102</f>
        <v>£m</v>
      </c>
      <c r="I175" s="142"/>
      <c r="J175" s="142"/>
      <c r="L175" s="142"/>
    </row>
    <row r="176" spans="1:12" s="127" customFormat="1" outlineLevel="4" x14ac:dyDescent="0.2">
      <c r="A176" s="10"/>
      <c r="B176" s="10"/>
      <c r="C176" s="19"/>
      <c r="D176" s="65"/>
      <c r="E176" s="24" t="str">
        <f xml:space="preserve"> E$109</f>
        <v>PR19 RPI-CPIH wedge RCV adjustment in 2017-18 FYA (CPIH deflated) prices (WR)</v>
      </c>
      <c r="F176" s="142">
        <f xml:space="preserve"> F$109</f>
        <v>4.1639999999999997</v>
      </c>
      <c r="G176" s="24" t="str">
        <f xml:space="preserve"> G$109</f>
        <v>£m</v>
      </c>
      <c r="I176" s="142"/>
      <c r="J176" s="142"/>
      <c r="L176" s="142"/>
    </row>
    <row r="177" spans="1:12" s="127" customFormat="1" outlineLevel="4" x14ac:dyDescent="0.2">
      <c r="A177" s="10"/>
      <c r="B177" s="10"/>
      <c r="C177" s="19"/>
      <c r="D177" s="65"/>
      <c r="E177" s="24" t="str">
        <f xml:space="preserve"> E$116</f>
        <v>PR19 Strategic regional water resources RCV adjustment in 2017-18 FYA (CPIH deflated) prices (WR)</v>
      </c>
      <c r="F177" s="142">
        <f xml:space="preserve"> F$116</f>
        <v>5.7220000000000004</v>
      </c>
      <c r="G177" s="24" t="str">
        <f xml:space="preserve"> G$116</f>
        <v>£m</v>
      </c>
      <c r="I177" s="142"/>
      <c r="J177" s="142"/>
      <c r="L177" s="142"/>
    </row>
    <row r="178" spans="1:12" s="127" customFormat="1" outlineLevel="4" x14ac:dyDescent="0.2">
      <c r="A178" s="10"/>
      <c r="B178" s="10"/>
      <c r="C178" s="19"/>
      <c r="D178" s="65"/>
      <c r="E178" s="24" t="str">
        <f>E$123</f>
        <v>PR19 Green recovery RCV adjustment in 2017-18 FYA (CPIH deflated) prices (WR)</v>
      </c>
      <c r="F178" s="142">
        <f>F$123</f>
        <v>0</v>
      </c>
      <c r="G178" s="24" t="str">
        <f>G$123</f>
        <v>£m</v>
      </c>
      <c r="I178" s="142"/>
      <c r="J178" s="142"/>
      <c r="L178" s="142"/>
    </row>
    <row r="179" spans="1:12" s="127" customFormat="1" outlineLevel="4" x14ac:dyDescent="0.2">
      <c r="A179" s="10"/>
      <c r="B179" s="10"/>
      <c r="C179" s="19"/>
      <c r="D179" s="65"/>
      <c r="E179" s="24" t="str">
        <f xml:space="preserve"> E$130</f>
        <v>PR19 Havant Thicket activities RCV adjustment in 2017-18 FYA (CPIH deflated) prices (WR)</v>
      </c>
      <c r="F179" s="142" t="str">
        <f xml:space="preserve"> F$130</f>
        <v>n/a</v>
      </c>
      <c r="G179" s="24">
        <f xml:space="preserve"> G$130</f>
        <v>0</v>
      </c>
      <c r="I179" s="142"/>
      <c r="J179" s="142"/>
      <c r="L179" s="142"/>
    </row>
    <row r="180" spans="1:12" s="127" customFormat="1" outlineLevel="4" x14ac:dyDescent="0.2">
      <c r="A180" s="10"/>
      <c r="B180" s="10"/>
      <c r="C180" s="19"/>
      <c r="D180" s="65"/>
      <c r="E180" s="24" t="str">
        <f xml:space="preserve"> E$137</f>
        <v>Other RCV adjustments in 2017-18 FYA (CPIH deflated) prices (WR)</v>
      </c>
      <c r="F180" s="142">
        <f xml:space="preserve"> F$137</f>
        <v>0</v>
      </c>
      <c r="G180" s="24" t="str">
        <f xml:space="preserve"> G$137</f>
        <v>£m</v>
      </c>
      <c r="I180" s="142"/>
      <c r="J180" s="142"/>
      <c r="L180" s="142"/>
    </row>
    <row r="181" spans="1:12" s="127" customFormat="1" outlineLevel="4" x14ac:dyDescent="0.2">
      <c r="A181" s="10"/>
      <c r="B181" s="10"/>
      <c r="C181" s="19"/>
      <c r="D181" s="65"/>
      <c r="E181" s="24" t="str">
        <f xml:space="preserve"> E$146</f>
        <v>PR24 Transitional expenditure programme RCV adjustment in 2017-18 FYA (CPIH deflated) prices (WR)</v>
      </c>
      <c r="F181" s="142">
        <f t="shared" ref="F181:G181" si="0" xml:space="preserve"> F$146</f>
        <v>1.7470000000000001</v>
      </c>
      <c r="G181" s="24" t="str">
        <f t="shared" si="0"/>
        <v>£m</v>
      </c>
      <c r="I181" s="142"/>
      <c r="J181" s="142"/>
      <c r="L181" s="142"/>
    </row>
    <row r="182" spans="1:12" s="127" customFormat="1" outlineLevel="4" x14ac:dyDescent="0.2">
      <c r="A182" s="10"/>
      <c r="B182" s="10"/>
      <c r="C182" s="19"/>
      <c r="D182" s="65"/>
      <c r="E182" s="24" t="str">
        <f xml:space="preserve"> E$153</f>
        <v>PR24 Defra accelerated programme RCV adjustment in 2017-18 FYA (CPIH deflated) prices (WR)</v>
      </c>
      <c r="F182" s="142">
        <f t="shared" ref="F182:G182" si="1" xml:space="preserve"> F$153</f>
        <v>3.653</v>
      </c>
      <c r="G182" s="24" t="str">
        <f t="shared" si="1"/>
        <v>£m</v>
      </c>
      <c r="I182" s="142"/>
      <c r="J182" s="142"/>
      <c r="L182" s="142"/>
    </row>
    <row r="183" spans="1:12" s="127" customFormat="1" outlineLevel="4" x14ac:dyDescent="0.2">
      <c r="A183" s="114" t="str">
        <f xml:space="preserve"> 'PD11'!$M$39</f>
        <v>PD11.22</v>
      </c>
      <c r="B183" s="114"/>
      <c r="C183" s="115"/>
      <c r="D183" s="116"/>
      <c r="E183" s="158" t="s">
        <v>316</v>
      </c>
      <c r="F183" s="159">
        <f xml:space="preserve"> SUM( F163:F182 )</f>
        <v>212.09199999999996</v>
      </c>
      <c r="G183" s="158" t="s">
        <v>153</v>
      </c>
      <c r="I183" s="142"/>
      <c r="J183" s="142"/>
      <c r="L183" s="142"/>
    </row>
    <row r="184" spans="1:12" s="127" customFormat="1" outlineLevel="4" x14ac:dyDescent="0.2">
      <c r="A184" s="10"/>
      <c r="B184" s="10"/>
      <c r="C184" s="19"/>
      <c r="D184" s="65"/>
      <c r="E184" s="24"/>
      <c r="F184" s="142"/>
      <c r="G184" s="24"/>
    </row>
    <row r="185" spans="1:12" s="127" customFormat="1" outlineLevel="3" x14ac:dyDescent="0.2">
      <c r="A185" s="10"/>
      <c r="B185" s="10"/>
      <c r="C185" s="19"/>
      <c r="D185" s="19" t="s">
        <v>317</v>
      </c>
      <c r="E185" s="24"/>
      <c r="F185" s="142"/>
      <c r="G185" s="24"/>
      <c r="H185" s="142"/>
    </row>
    <row r="186" spans="1:12" s="127" customFormat="1" outlineLevel="4" x14ac:dyDescent="0.2">
      <c r="A186" s="10"/>
      <c r="B186" s="10"/>
      <c r="C186" s="19"/>
      <c r="D186" s="65"/>
      <c r="E186" s="24" t="str">
        <f xml:space="preserve"> E$15</f>
        <v>Pre 2020 RCV - Closing RCV at 31 March 2025 in 2017-18 FYA RPI prices (from PR19 FD as updated by the CMA redetermination and IDoKs) - RPI inflated RCV (WN)</v>
      </c>
      <c r="F186" s="142">
        <f xml:space="preserve"> F$15</f>
        <v>1163.027</v>
      </c>
      <c r="G186" s="24" t="str">
        <f xml:space="preserve"> G$15</f>
        <v>£m</v>
      </c>
    </row>
    <row r="187" spans="1:12" s="127" customFormat="1" outlineLevel="4" x14ac:dyDescent="0.2">
      <c r="A187" s="10"/>
      <c r="B187" s="10"/>
      <c r="C187" s="19"/>
      <c r="D187" s="65"/>
      <c r="E187" s="24" t="str">
        <f xml:space="preserve"> E$22</f>
        <v>Pre 2020 RCV - Closing RCV at 31 March 2025 in 2017-18 FYA prices (from PR19 FD as updated by the CMA redetermination and IDoKs) - CPI inflated RCV (WN)</v>
      </c>
      <c r="F187" s="142">
        <f xml:space="preserve"> F$22</f>
        <v>1111.2339999999999</v>
      </c>
      <c r="G187" s="24" t="str">
        <f xml:space="preserve"> G$22</f>
        <v>£m</v>
      </c>
    </row>
    <row r="188" spans="1:12" s="127" customFormat="1" outlineLevel="4" x14ac:dyDescent="0.2">
      <c r="A188" s="10"/>
      <c r="B188" s="10"/>
      <c r="C188" s="19"/>
      <c r="D188" s="65"/>
      <c r="E188" s="24" t="str">
        <f xml:space="preserve"> E$29</f>
        <v>2020-25 RCV - Closing RCV at 31 March 2025 in 2017-18 FYA prices (from PR19 FD as updated by the CMA redetermination and IDoKs) - Post 2020 investment RCV (WN)</v>
      </c>
      <c r="F188" s="142">
        <f xml:space="preserve"> F$29</f>
        <v>931.11300000000006</v>
      </c>
      <c r="G188" s="24" t="str">
        <f xml:space="preserve"> G$29</f>
        <v>£m</v>
      </c>
    </row>
    <row r="189" spans="1:12" s="127" customFormat="1" outlineLevel="4" x14ac:dyDescent="0.2">
      <c r="A189" s="10"/>
      <c r="B189" s="10"/>
      <c r="C189" s="19"/>
      <c r="D189" s="65"/>
      <c r="E189" s="24" t="str">
        <f xml:space="preserve"> E$38</f>
        <v>PR14 BYR ODI RCV adjustment in 2017-18 FYA (CPIH deflated) prices (WN)</v>
      </c>
      <c r="F189" s="142">
        <f xml:space="preserve"> F$38</f>
        <v>0</v>
      </c>
      <c r="G189" s="24" t="str">
        <f xml:space="preserve"> G$38</f>
        <v>£m</v>
      </c>
    </row>
    <row r="190" spans="1:12" s="127" customFormat="1" outlineLevel="4" x14ac:dyDescent="0.2">
      <c r="A190" s="10"/>
      <c r="B190" s="10"/>
      <c r="C190" s="19"/>
      <c r="D190" s="65"/>
      <c r="E190" s="24" t="str">
        <f xml:space="preserve"> E$45</f>
        <v>PR14 BYR Totex menu RCV adjustment in 2017-18 FYA (CPIH deflated) prices (WN)</v>
      </c>
      <c r="F190" s="142">
        <f xml:space="preserve"> F$45</f>
        <v>12.978</v>
      </c>
      <c r="G190" s="24" t="str">
        <f xml:space="preserve"> G$45</f>
        <v>£m</v>
      </c>
    </row>
    <row r="191" spans="1:12" s="127" customFormat="1" outlineLevel="4" x14ac:dyDescent="0.2">
      <c r="A191" s="10"/>
      <c r="B191" s="10"/>
      <c r="C191" s="19"/>
      <c r="D191" s="65"/>
      <c r="E191" s="24" t="str">
        <f xml:space="preserve"> E$52</f>
        <v>PR14 BYR Land sales RCV adjustment in 2017-18 FYA (CPIH deflated) prices (WN)</v>
      </c>
      <c r="F191" s="142">
        <f xml:space="preserve"> F$52</f>
        <v>-3.5999999999999997E-2</v>
      </c>
      <c r="G191" s="24" t="str">
        <f xml:space="preserve"> G$52</f>
        <v>£m</v>
      </c>
    </row>
    <row r="192" spans="1:12" s="127" customFormat="1" outlineLevel="4" x14ac:dyDescent="0.2">
      <c r="A192" s="10"/>
      <c r="B192" s="10"/>
      <c r="C192" s="19"/>
      <c r="D192" s="65"/>
      <c r="E192" s="24" t="str">
        <f xml:space="preserve"> E$59</f>
        <v>PR14 BYR RPI-CPIH wedge RCV adjustment in 2017-18 FYA (CPIH deflated) prices (WN)</v>
      </c>
      <c r="F192" s="142">
        <f xml:space="preserve"> F$59</f>
        <v>3.84</v>
      </c>
      <c r="G192" s="24" t="str">
        <f xml:space="preserve"> G$59</f>
        <v>£m</v>
      </c>
    </row>
    <row r="193" spans="1:8" s="127" customFormat="1" outlineLevel="4" x14ac:dyDescent="0.2">
      <c r="A193" s="10"/>
      <c r="B193" s="10"/>
      <c r="C193" s="19"/>
      <c r="D193" s="65"/>
      <c r="E193" s="24" t="str">
        <f xml:space="preserve"> E$66</f>
        <v>PR14 BYR Other RCV adjustment in 2017-18 FYA (CPIH deflated) prices (WN)</v>
      </c>
      <c r="F193" s="142">
        <f xml:space="preserve"> F$66</f>
        <v>0</v>
      </c>
      <c r="G193" s="24" t="str">
        <f xml:space="preserve"> G$66</f>
        <v>£m</v>
      </c>
    </row>
    <row r="194" spans="1:8" s="127" customFormat="1" outlineLevel="4" x14ac:dyDescent="0.2">
      <c r="A194" s="10"/>
      <c r="B194" s="10"/>
      <c r="C194" s="19"/>
      <c r="D194" s="65"/>
      <c r="E194" s="24" t="str">
        <f xml:space="preserve"> E$73</f>
        <v>PR14 IFRS16 RCV adjustment in 2017-18 FYA (CPIH deflated) prices (WN)</v>
      </c>
      <c r="F194" s="142">
        <f xml:space="preserve"> F$73</f>
        <v>0</v>
      </c>
      <c r="G194" s="24" t="str">
        <f xml:space="preserve"> G$73</f>
        <v>£m</v>
      </c>
    </row>
    <row r="195" spans="1:8" s="127" customFormat="1" outlineLevel="4" x14ac:dyDescent="0.2">
      <c r="A195" s="10"/>
      <c r="B195" s="10"/>
      <c r="C195" s="19"/>
      <c r="D195" s="65"/>
      <c r="E195" s="24" t="str">
        <f xml:space="preserve"> E$82</f>
        <v>PR19 ODI RCV adjustment in 2017-18 FYA (CPIH deflated) prices (WN)</v>
      </c>
      <c r="F195" s="142">
        <f xml:space="preserve"> F$82</f>
        <v>0</v>
      </c>
      <c r="G195" s="24" t="str">
        <f xml:space="preserve"> G$82</f>
        <v>£m</v>
      </c>
    </row>
    <row r="196" spans="1:8" s="127" customFormat="1" outlineLevel="4" x14ac:dyDescent="0.2">
      <c r="A196" s="10"/>
      <c r="B196" s="10"/>
      <c r="C196" s="19"/>
      <c r="D196" s="65"/>
      <c r="E196" s="24" t="str">
        <f xml:space="preserve"> E$89</f>
        <v>PR19 WINEP / NEP RCV adjustment in 2017-18 FYA (CPIH deflated) prices (WN)</v>
      </c>
      <c r="F196" s="142">
        <f xml:space="preserve"> F$89</f>
        <v>6.9</v>
      </c>
      <c r="G196" s="24" t="str">
        <f xml:space="preserve"> G$89</f>
        <v>£m</v>
      </c>
    </row>
    <row r="197" spans="1:8" s="127" customFormat="1" outlineLevel="4" x14ac:dyDescent="0.2">
      <c r="A197" s="10"/>
      <c r="B197" s="10"/>
      <c r="C197" s="19"/>
      <c r="D197" s="65"/>
      <c r="E197" s="24" t="str">
        <f xml:space="preserve"> E$96</f>
        <v>PR19 Costs reconciliation RCV adjustment in 2017-18 FYA (CPIH deflated) prices (WN)</v>
      </c>
      <c r="F197" s="142">
        <f xml:space="preserve"> F$96</f>
        <v>73.41</v>
      </c>
      <c r="G197" s="24" t="str">
        <f xml:space="preserve"> G$96</f>
        <v>£m</v>
      </c>
    </row>
    <row r="198" spans="1:8" s="127" customFormat="1" outlineLevel="4" x14ac:dyDescent="0.2">
      <c r="A198" s="10"/>
      <c r="B198" s="10"/>
      <c r="C198" s="19"/>
      <c r="D198" s="65"/>
      <c r="E198" s="24" t="str">
        <f xml:space="preserve"> E$103</f>
        <v>PR19 Land sales RCV adjustment in 2017-18 FYA (CPIH deflated) prices (WN)</v>
      </c>
      <c r="F198" s="142">
        <f xml:space="preserve"> F$103</f>
        <v>-2.3820000000000001</v>
      </c>
      <c r="G198" s="24" t="str">
        <f xml:space="preserve"> G$103</f>
        <v>£m</v>
      </c>
    </row>
    <row r="199" spans="1:8" s="127" customFormat="1" outlineLevel="4" x14ac:dyDescent="0.2">
      <c r="A199" s="10"/>
      <c r="B199" s="10"/>
      <c r="C199" s="19"/>
      <c r="D199" s="65"/>
      <c r="E199" s="24" t="str">
        <f xml:space="preserve"> E$110</f>
        <v>PR19 RPI-CPIH wedge RCV adjustment in 2017-18 FYA (CPIH deflated) prices (WN)</v>
      </c>
      <c r="F199" s="142">
        <f xml:space="preserve"> F$110</f>
        <v>61.726999999999997</v>
      </c>
      <c r="G199" s="24" t="str">
        <f xml:space="preserve"> G$110</f>
        <v>£m</v>
      </c>
    </row>
    <row r="200" spans="1:8" s="127" customFormat="1" outlineLevel="4" x14ac:dyDescent="0.2">
      <c r="A200" s="10"/>
      <c r="B200" s="10"/>
      <c r="C200" s="19"/>
      <c r="D200" s="65"/>
      <c r="E200" s="24" t="str">
        <f xml:space="preserve"> E$117</f>
        <v>PR19 Strategic regional water resources RCV adjustment in 2017-18 FYA (CPIH deflated) prices (WN)</v>
      </c>
      <c r="F200" s="142">
        <f xml:space="preserve"> F$117</f>
        <v>10.420999999999999</v>
      </c>
      <c r="G200" s="24" t="str">
        <f xml:space="preserve"> G$117</f>
        <v>£m</v>
      </c>
    </row>
    <row r="201" spans="1:8" s="127" customFormat="1" outlineLevel="4" x14ac:dyDescent="0.2">
      <c r="A201" s="10"/>
      <c r="B201" s="10"/>
      <c r="C201" s="19"/>
      <c r="D201" s="65"/>
      <c r="E201" s="24" t="str">
        <f>E$124</f>
        <v>PR19 Green recovery RCV adjustment in 2017-18 FYA (CPIH deflated) prices (WN)</v>
      </c>
      <c r="F201" s="142">
        <f>F$124</f>
        <v>0</v>
      </c>
      <c r="G201" s="24" t="str">
        <f>G$124</f>
        <v>£m</v>
      </c>
    </row>
    <row r="202" spans="1:8" s="127" customFormat="1" outlineLevel="4" x14ac:dyDescent="0.2">
      <c r="A202" s="10"/>
      <c r="B202" s="10"/>
      <c r="C202" s="19"/>
      <c r="D202" s="65"/>
      <c r="E202" s="24" t="str">
        <f xml:space="preserve"> E$131</f>
        <v>PR19 Havant Thicket activities RCV adjustment in 2017-18 FYA (CPIH deflated) prices (WN)</v>
      </c>
      <c r="F202" s="142" t="str">
        <f xml:space="preserve"> F$131</f>
        <v>n/a</v>
      </c>
      <c r="G202" s="24">
        <f xml:space="preserve"> G$131</f>
        <v>0</v>
      </c>
    </row>
    <row r="203" spans="1:8" s="127" customFormat="1" outlineLevel="4" x14ac:dyDescent="0.2">
      <c r="A203" s="10"/>
      <c r="B203" s="10"/>
      <c r="C203" s="19"/>
      <c r="D203" s="65"/>
      <c r="E203" s="24" t="str">
        <f xml:space="preserve"> E$138</f>
        <v>Other RCV adjustments in 2017-18 FYA (CPIH deflated) prices (WN)</v>
      </c>
      <c r="F203" s="142">
        <f xml:space="preserve"> F$138</f>
        <v>0</v>
      </c>
      <c r="G203" s="24" t="str">
        <f xml:space="preserve"> G$138</f>
        <v>£m</v>
      </c>
    </row>
    <row r="204" spans="1:8" s="127" customFormat="1" outlineLevel="4" x14ac:dyDescent="0.2">
      <c r="A204" s="10"/>
      <c r="B204" s="10"/>
      <c r="C204" s="19"/>
      <c r="D204" s="65"/>
      <c r="E204" s="24" t="str">
        <f xml:space="preserve"> E$147</f>
        <v>PR24 Transitional expenditure programme RCV adjustment in 2017-18 FYA (CPIH deflated) prices (WN)</v>
      </c>
      <c r="F204" s="142">
        <f t="shared" ref="F204:G204" si="2" xml:space="preserve"> F$147</f>
        <v>5.68</v>
      </c>
      <c r="G204" s="24" t="str">
        <f t="shared" si="2"/>
        <v>£m</v>
      </c>
    </row>
    <row r="205" spans="1:8" s="127" customFormat="1" outlineLevel="4" x14ac:dyDescent="0.2">
      <c r="A205" s="10"/>
      <c r="B205" s="10"/>
      <c r="C205" s="19"/>
      <c r="D205" s="65"/>
      <c r="E205" s="24" t="str">
        <f xml:space="preserve"> E$154</f>
        <v>PR24 Defra accelerated programme RCV adjustment in 2017-18 FYA (CPIH deflated) prices (WN)</v>
      </c>
      <c r="F205" s="142">
        <f t="shared" ref="F205:G205" si="3" xml:space="preserve"> F$154</f>
        <v>11.843999999999999</v>
      </c>
      <c r="G205" s="24" t="str">
        <f t="shared" si="3"/>
        <v>£m</v>
      </c>
    </row>
    <row r="206" spans="1:8" s="127" customFormat="1" outlineLevel="4" x14ac:dyDescent="0.2">
      <c r="A206" s="114" t="str">
        <f xml:space="preserve"> 'PD11'!$M$39</f>
        <v>PD11.22</v>
      </c>
      <c r="B206" s="114"/>
      <c r="C206" s="115"/>
      <c r="D206" s="116"/>
      <c r="E206" s="158" t="s">
        <v>318</v>
      </c>
      <c r="F206" s="159">
        <f xml:space="preserve"> SUM( F186:F205 )</f>
        <v>3389.7559999999994</v>
      </c>
      <c r="G206" s="158" t="s">
        <v>153</v>
      </c>
    </row>
    <row r="207" spans="1:8" s="127" customFormat="1" outlineLevel="4" x14ac:dyDescent="0.2">
      <c r="A207" s="125"/>
      <c r="B207" s="125"/>
      <c r="C207" s="126"/>
      <c r="D207" s="137"/>
      <c r="F207" s="144"/>
    </row>
    <row r="208" spans="1:8" s="127" customFormat="1" outlineLevel="3" x14ac:dyDescent="0.2">
      <c r="A208" s="10"/>
      <c r="B208" s="10"/>
      <c r="C208" s="19"/>
      <c r="D208" s="19" t="s">
        <v>319</v>
      </c>
      <c r="E208" s="24"/>
      <c r="F208" s="142"/>
      <c r="G208" s="24"/>
      <c r="H208" s="142"/>
    </row>
    <row r="209" spans="1:7" s="127" customFormat="1" outlineLevel="4" x14ac:dyDescent="0.2">
      <c r="A209" s="10"/>
      <c r="B209" s="10"/>
      <c r="C209" s="19"/>
      <c r="D209" s="65"/>
      <c r="E209" s="24" t="str">
        <f xml:space="preserve"> E$16</f>
        <v>Pre 2020 RCV - Closing RCV at 31 March 2025 in 2017-18 FYA RPI prices (from PR19 FD as updated by the CMA redetermination and IDoKs) - RPI inflated RCV (WWN)</v>
      </c>
      <c r="F209" s="142">
        <f xml:space="preserve"> F$16</f>
        <v>1752.105</v>
      </c>
      <c r="G209" s="24" t="str">
        <f xml:space="preserve"> G$16</f>
        <v>£m</v>
      </c>
    </row>
    <row r="210" spans="1:7" s="127" customFormat="1" outlineLevel="4" x14ac:dyDescent="0.2">
      <c r="A210" s="10"/>
      <c r="B210" s="10"/>
      <c r="C210" s="19"/>
      <c r="D210" s="65"/>
      <c r="E210" s="24" t="str">
        <f xml:space="preserve"> E$23</f>
        <v>Pre 2020 RCV - Closing RCV at 31 March 2025 in 2017-18 FYA prices (from PR19 FD as updated by the CMA redetermination and IDoKs) - CPI inflated RCV (WWN)</v>
      </c>
      <c r="F210" s="142">
        <f xml:space="preserve"> F$23</f>
        <v>1674.079</v>
      </c>
      <c r="G210" s="24" t="str">
        <f xml:space="preserve"> G$23</f>
        <v>£m</v>
      </c>
    </row>
    <row r="211" spans="1:7" s="127" customFormat="1" outlineLevel="4" x14ac:dyDescent="0.2">
      <c r="A211" s="10"/>
      <c r="B211" s="10"/>
      <c r="C211" s="19"/>
      <c r="D211" s="65"/>
      <c r="E211" s="24" t="str">
        <f xml:space="preserve"> E$30</f>
        <v>2020-25 RCV - Closing RCV at 31 March 2025 in 2017-18 FYA prices (from PR19 FD as updated by the CMA redetermination and IDoKs) - Post 2020 investment RCV (WWN)</v>
      </c>
      <c r="F211" s="142">
        <f xml:space="preserve"> F$30</f>
        <v>1232.633</v>
      </c>
      <c r="G211" s="24" t="str">
        <f xml:space="preserve"> G$30</f>
        <v>£m</v>
      </c>
    </row>
    <row r="212" spans="1:7" s="127" customFormat="1" outlineLevel="4" x14ac:dyDescent="0.2">
      <c r="A212" s="10"/>
      <c r="B212" s="10"/>
      <c r="C212" s="19"/>
      <c r="D212" s="65"/>
      <c r="E212" s="24" t="str">
        <f xml:space="preserve"> E$39</f>
        <v>PR14 BYR ODI RCV adjustment in 2017-18 FYA (CPIH deflated) prices (WWN)</v>
      </c>
      <c r="F212" s="142">
        <f xml:space="preserve"> F$39</f>
        <v>0</v>
      </c>
      <c r="G212" s="24" t="str">
        <f xml:space="preserve"> G$39</f>
        <v>£m</v>
      </c>
    </row>
    <row r="213" spans="1:7" s="127" customFormat="1" outlineLevel="4" x14ac:dyDescent="0.2">
      <c r="A213" s="10"/>
      <c r="B213" s="10"/>
      <c r="C213" s="19"/>
      <c r="D213" s="65"/>
      <c r="E213" s="24" t="str">
        <f xml:space="preserve"> E$46</f>
        <v>PR14 BYR Totex menu RCV adjustment in 2017-18 FYA (CPIH deflated) prices (WWN)</v>
      </c>
      <c r="F213" s="142">
        <f xml:space="preserve"> F$46</f>
        <v>-5.8730000000000002</v>
      </c>
      <c r="G213" s="24" t="str">
        <f xml:space="preserve"> G$46</f>
        <v>£m</v>
      </c>
    </row>
    <row r="214" spans="1:7" s="127" customFormat="1" outlineLevel="4" x14ac:dyDescent="0.2">
      <c r="A214" s="10"/>
      <c r="B214" s="10"/>
      <c r="C214" s="19"/>
      <c r="D214" s="65"/>
      <c r="E214" s="24" t="str">
        <f xml:space="preserve"> E$53</f>
        <v>PR14 BYR Land sales RCV adjustment in 2017-18 FYA (CPIH deflated) prices (WWN)</v>
      </c>
      <c r="F214" s="142">
        <f xml:space="preserve"> F$53</f>
        <v>-0.52500000000000002</v>
      </c>
      <c r="G214" s="24" t="str">
        <f xml:space="preserve"> G$53</f>
        <v>£m</v>
      </c>
    </row>
    <row r="215" spans="1:7" s="127" customFormat="1" outlineLevel="4" x14ac:dyDescent="0.2">
      <c r="A215" s="10"/>
      <c r="B215" s="10"/>
      <c r="C215" s="19"/>
      <c r="D215" s="65"/>
      <c r="E215" s="24" t="str">
        <f xml:space="preserve"> E$60</f>
        <v>PR14 BYR RPI-CPIH wedge RCV adjustment in 2017-18 FYA (CPIH deflated) prices (WWN)</v>
      </c>
      <c r="F215" s="142">
        <f xml:space="preserve"> F$60</f>
        <v>6.0730000000000004</v>
      </c>
      <c r="G215" s="24" t="str">
        <f xml:space="preserve"> G$60</f>
        <v>£m</v>
      </c>
    </row>
    <row r="216" spans="1:7" s="127" customFormat="1" outlineLevel="4" x14ac:dyDescent="0.2">
      <c r="A216" s="10"/>
      <c r="B216" s="10"/>
      <c r="C216" s="19"/>
      <c r="D216" s="65"/>
      <c r="E216" s="24" t="str">
        <f xml:space="preserve"> E$67</f>
        <v>PR14 BYR Other RCV adjustment in 2017-18 FYA (CPIH deflated) prices (WWN)</v>
      </c>
      <c r="F216" s="142">
        <f xml:space="preserve"> F$67</f>
        <v>0</v>
      </c>
      <c r="G216" s="24" t="str">
        <f xml:space="preserve"> G$67</f>
        <v>£m</v>
      </c>
    </row>
    <row r="217" spans="1:7" s="127" customFormat="1" outlineLevel="4" x14ac:dyDescent="0.2">
      <c r="A217" s="10"/>
      <c r="B217" s="10"/>
      <c r="C217" s="19"/>
      <c r="D217" s="65"/>
      <c r="E217" s="24" t="str">
        <f xml:space="preserve"> E$74</f>
        <v>PR14 IFRS16 RCV adjustment in 2017-18 FYA (CPIH deflated) prices (WWN)</v>
      </c>
      <c r="F217" s="142">
        <f xml:space="preserve"> F$74</f>
        <v>0</v>
      </c>
      <c r="G217" s="24" t="str">
        <f xml:space="preserve"> G$74</f>
        <v>£m</v>
      </c>
    </row>
    <row r="218" spans="1:7" s="127" customFormat="1" outlineLevel="4" x14ac:dyDescent="0.2">
      <c r="A218" s="10"/>
      <c r="B218" s="10"/>
      <c r="C218" s="19"/>
      <c r="D218" s="65"/>
      <c r="E218" s="24" t="str">
        <f xml:space="preserve"> E$83</f>
        <v>PR19 ODI RCV adjustment in 2017-18 FYA (CPIH deflated) prices (WWN)</v>
      </c>
      <c r="F218" s="142">
        <f xml:space="preserve"> F$83</f>
        <v>0</v>
      </c>
      <c r="G218" s="24" t="str">
        <f xml:space="preserve"> G$83</f>
        <v>£m</v>
      </c>
    </row>
    <row r="219" spans="1:7" s="127" customFormat="1" outlineLevel="4" x14ac:dyDescent="0.2">
      <c r="A219" s="10"/>
      <c r="B219" s="10"/>
      <c r="C219" s="19"/>
      <c r="D219" s="65"/>
      <c r="E219" s="24" t="str">
        <f xml:space="preserve"> E$90</f>
        <v>PR19 WINEP / NEP RCV adjustment in 2017-18 FYA (CPIH deflated) prices (WWN)</v>
      </c>
      <c r="F219" s="142">
        <f xml:space="preserve"> F$90</f>
        <v>0</v>
      </c>
      <c r="G219" s="24" t="str">
        <f xml:space="preserve"> G$90</f>
        <v>£m</v>
      </c>
    </row>
    <row r="220" spans="1:7" s="127" customFormat="1" outlineLevel="4" x14ac:dyDescent="0.2">
      <c r="A220" s="10"/>
      <c r="B220" s="10"/>
      <c r="C220" s="19"/>
      <c r="D220" s="65"/>
      <c r="E220" s="24" t="str">
        <f xml:space="preserve"> E$97</f>
        <v>PR19 Costs reconciliation RCV adjustment in 2017-18 FYA (CPIH deflated) prices (WWN)</v>
      </c>
      <c r="F220" s="142">
        <f xml:space="preserve"> F$97</f>
        <v>-54.942999999999998</v>
      </c>
      <c r="G220" s="24" t="str">
        <f xml:space="preserve"> G$97</f>
        <v>£m</v>
      </c>
    </row>
    <row r="221" spans="1:7" s="127" customFormat="1" outlineLevel="4" x14ac:dyDescent="0.2">
      <c r="A221" s="10"/>
      <c r="B221" s="10"/>
      <c r="C221" s="19"/>
      <c r="D221" s="65"/>
      <c r="E221" s="24" t="str">
        <f xml:space="preserve"> E$104</f>
        <v>PR19 Land sales RCV adjustment in 2017-18 FYA (CPIH deflated) prices (WWN)</v>
      </c>
      <c r="F221" s="142">
        <f xml:space="preserve"> F$104</f>
        <v>-4.3479999999999999</v>
      </c>
      <c r="G221" s="24" t="str">
        <f xml:space="preserve"> G$104</f>
        <v>£m</v>
      </c>
    </row>
    <row r="222" spans="1:7" s="127" customFormat="1" outlineLevel="4" x14ac:dyDescent="0.2">
      <c r="A222" s="10"/>
      <c r="B222" s="10"/>
      <c r="C222" s="19"/>
      <c r="D222" s="65"/>
      <c r="E222" s="24" t="str">
        <f xml:space="preserve"> E$111</f>
        <v>PR19 RPI-CPIH wedge RCV adjustment in 2017-18 FYA (CPIH deflated) prices (WWN)</v>
      </c>
      <c r="F222" s="142">
        <f xml:space="preserve"> F$111</f>
        <v>93.564999999999998</v>
      </c>
      <c r="G222" s="24" t="str">
        <f xml:space="preserve"> G$111</f>
        <v>£m</v>
      </c>
    </row>
    <row r="223" spans="1:7" s="127" customFormat="1" outlineLevel="4" x14ac:dyDescent="0.2">
      <c r="A223" s="10"/>
      <c r="B223" s="10"/>
      <c r="C223" s="19"/>
      <c r="D223" s="65"/>
      <c r="E223" s="24" t="str">
        <f xml:space="preserve"> E$118</f>
        <v>PR19 Strategic regional water resources RCV adjustment in 2017-18 FYA (CPIH deflated) prices (WWN)</v>
      </c>
      <c r="F223" s="142" t="str">
        <f xml:space="preserve"> F$118</f>
        <v>n/a</v>
      </c>
      <c r="G223" s="24">
        <f xml:space="preserve"> G$118</f>
        <v>0</v>
      </c>
    </row>
    <row r="224" spans="1:7" s="127" customFormat="1" outlineLevel="4" x14ac:dyDescent="0.2">
      <c r="A224" s="10"/>
      <c r="B224" s="10"/>
      <c r="C224" s="19"/>
      <c r="D224" s="65"/>
      <c r="E224" s="24" t="str">
        <f>E$125</f>
        <v>PR19 Green recovery RCV adjustment in 2017-18 FYA (CPIH deflated) prices (WWN)</v>
      </c>
      <c r="F224" s="142">
        <f>F$125</f>
        <v>0</v>
      </c>
      <c r="G224" s="24" t="str">
        <f>G$125</f>
        <v>£m</v>
      </c>
    </row>
    <row r="225" spans="1:8" s="127" customFormat="1" outlineLevel="4" x14ac:dyDescent="0.2">
      <c r="A225" s="10"/>
      <c r="B225" s="10"/>
      <c r="C225" s="19"/>
      <c r="D225" s="65"/>
      <c r="E225" s="24" t="str">
        <f xml:space="preserve"> E$132</f>
        <v>PR19 Havant Thicket activities RCV adjustment in 2017-18 FYA (CPIH deflated) prices (WWN)</v>
      </c>
      <c r="F225" s="142" t="str">
        <f xml:space="preserve"> F$132</f>
        <v>n/a</v>
      </c>
      <c r="G225" s="24">
        <f xml:space="preserve"> G$132</f>
        <v>0</v>
      </c>
    </row>
    <row r="226" spans="1:8" s="127" customFormat="1" outlineLevel="4" x14ac:dyDescent="0.2">
      <c r="A226" s="10"/>
      <c r="B226" s="10"/>
      <c r="C226" s="19"/>
      <c r="D226" s="65"/>
      <c r="E226" s="24" t="str">
        <f xml:space="preserve"> E$139</f>
        <v>Other RCV adjustments in 2017-18 FYA (CPIH deflated) prices (WWN)</v>
      </c>
      <c r="F226" s="142">
        <f xml:space="preserve"> F$139</f>
        <v>0</v>
      </c>
      <c r="G226" s="24" t="str">
        <f xml:space="preserve"> G$139</f>
        <v>£m</v>
      </c>
    </row>
    <row r="227" spans="1:8" s="127" customFormat="1" outlineLevel="4" x14ac:dyDescent="0.2">
      <c r="A227" s="10"/>
      <c r="B227" s="10"/>
      <c r="C227" s="19"/>
      <c r="D227" s="65"/>
      <c r="E227" s="24" t="str">
        <f xml:space="preserve"> E$148</f>
        <v>PR24 Transitional expenditure programme RCV adjustment in 2017-18 FYA (CPIH deflated) prices (WWN)</v>
      </c>
      <c r="F227" s="142">
        <f t="shared" ref="F227:G227" si="4" xml:space="preserve"> F$148</f>
        <v>18.472999999999999</v>
      </c>
      <c r="G227" s="24" t="str">
        <f t="shared" si="4"/>
        <v>£m</v>
      </c>
    </row>
    <row r="228" spans="1:8" s="127" customFormat="1" outlineLevel="4" x14ac:dyDescent="0.2">
      <c r="A228" s="10"/>
      <c r="B228" s="10"/>
      <c r="C228" s="19"/>
      <c r="D228" s="65"/>
      <c r="E228" s="24" t="str">
        <f xml:space="preserve"> E$155</f>
        <v>PR24 Defra accelerated programme RCV adjustment in 2017-18 FYA (CPIH deflated) prices (WWN)</v>
      </c>
      <c r="F228" s="142">
        <f t="shared" ref="F228:G228" si="5" xml:space="preserve"> F$155</f>
        <v>15.795</v>
      </c>
      <c r="G228" s="24" t="str">
        <f t="shared" si="5"/>
        <v>£m</v>
      </c>
    </row>
    <row r="229" spans="1:8" s="127" customFormat="1" outlineLevel="4" x14ac:dyDescent="0.2">
      <c r="A229" s="114" t="str">
        <f xml:space="preserve"> 'PD11'!$M$39</f>
        <v>PD11.22</v>
      </c>
      <c r="B229" s="114"/>
      <c r="C229" s="115"/>
      <c r="D229" s="116"/>
      <c r="E229" s="158" t="s">
        <v>320</v>
      </c>
      <c r="F229" s="159">
        <f xml:space="preserve"> SUM( F209:F228 )</f>
        <v>4727.0340000000006</v>
      </c>
      <c r="G229" s="158" t="s">
        <v>153</v>
      </c>
    </row>
    <row r="230" spans="1:8" s="127" customFormat="1" outlineLevel="4" x14ac:dyDescent="0.2">
      <c r="A230" s="114"/>
      <c r="B230" s="114"/>
      <c r="C230" s="115"/>
      <c r="D230" s="116"/>
      <c r="E230" s="160"/>
      <c r="F230" s="161"/>
      <c r="G230" s="160"/>
    </row>
    <row r="231" spans="1:8" s="127" customFormat="1" outlineLevel="3" x14ac:dyDescent="0.2">
      <c r="A231" s="10"/>
      <c r="B231" s="10"/>
      <c r="C231" s="19"/>
      <c r="D231" s="19" t="s">
        <v>321</v>
      </c>
      <c r="E231" s="24"/>
      <c r="F231" s="142"/>
      <c r="G231" s="24"/>
      <c r="H231" s="142"/>
    </row>
    <row r="232" spans="1:8" s="127" customFormat="1" outlineLevel="4" x14ac:dyDescent="0.2">
      <c r="A232" s="10"/>
      <c r="B232" s="10"/>
      <c r="C232" s="19"/>
      <c r="D232" s="65"/>
      <c r="E232" s="24" t="str">
        <f xml:space="preserve"> E$17</f>
        <v>Pre 2020 RCV - Closing RCV at 31 March 2025 in 2017-18 FYA RPI prices (from PR19 FD as updated by the CMA redetermination and IDoKs) - RPI inflated RCV (BR)</v>
      </c>
      <c r="F232" s="142">
        <f xml:space="preserve"> F$17</f>
        <v>122.678</v>
      </c>
      <c r="G232" s="24" t="str">
        <f xml:space="preserve"> G$17</f>
        <v>£m</v>
      </c>
    </row>
    <row r="233" spans="1:8" s="127" customFormat="1" outlineLevel="4" x14ac:dyDescent="0.2">
      <c r="A233" s="10"/>
      <c r="B233" s="10"/>
      <c r="C233" s="19"/>
      <c r="D233" s="65"/>
      <c r="E233" s="24" t="str">
        <f xml:space="preserve"> E$24</f>
        <v>Pre 2020 RCV - Closing RCV at 31 March 2025 in 2017-18 FYA prices (from PR19 FD as updated by the CMA redetermination and IDoKs) - CPI inflated RCV (BR)</v>
      </c>
      <c r="F233" s="142">
        <f xml:space="preserve"> F$24</f>
        <v>117.215</v>
      </c>
      <c r="G233" s="24" t="str">
        <f xml:space="preserve"> G$24</f>
        <v>£m</v>
      </c>
    </row>
    <row r="234" spans="1:8" s="127" customFormat="1" outlineLevel="4" x14ac:dyDescent="0.2">
      <c r="A234" s="10"/>
      <c r="B234" s="10"/>
      <c r="C234" s="19"/>
      <c r="D234" s="65"/>
      <c r="E234" s="24" t="str">
        <f xml:space="preserve"> E$31</f>
        <v>2020-25 RCV - Closing RCV at 31 March 2025 in 2017-18 FYA prices (from PR19 FD as updated by the CMA redetermination and IDoKs) - Post 2020 investment RCV (BR)</v>
      </c>
      <c r="F234" s="142">
        <f xml:space="preserve"> F$31</f>
        <v>58.828000000000003</v>
      </c>
      <c r="G234" s="24" t="str">
        <f xml:space="preserve"> G$31</f>
        <v>£m</v>
      </c>
    </row>
    <row r="235" spans="1:8" s="127" customFormat="1" outlineLevel="4" x14ac:dyDescent="0.2">
      <c r="A235" s="10"/>
      <c r="B235" s="10"/>
      <c r="C235" s="19"/>
      <c r="D235" s="65"/>
      <c r="E235" s="24" t="str">
        <f xml:space="preserve"> E$40</f>
        <v>PR14 BYR ODI RCV adjustment in 2017-18 FYA (CPIH deflated) prices (BR)</v>
      </c>
      <c r="F235" s="142" t="str">
        <f xml:space="preserve"> F$40</f>
        <v>n/a</v>
      </c>
      <c r="G235" s="24">
        <f xml:space="preserve"> G$40</f>
        <v>0</v>
      </c>
    </row>
    <row r="236" spans="1:8" s="127" customFormat="1" outlineLevel="4" x14ac:dyDescent="0.2">
      <c r="A236" s="10"/>
      <c r="B236" s="10"/>
      <c r="C236" s="19"/>
      <c r="D236" s="65"/>
      <c r="E236" s="24" t="str">
        <f xml:space="preserve"> E$47</f>
        <v>PR14 BYR Totex menu RCV adjustment in 2017-18 FYA (CPIH deflated) prices (BR)</v>
      </c>
      <c r="F236" s="142" t="str">
        <f xml:space="preserve"> F$47</f>
        <v>n/a</v>
      </c>
      <c r="G236" s="24">
        <f xml:space="preserve"> G$47</f>
        <v>0</v>
      </c>
    </row>
    <row r="237" spans="1:8" s="127" customFormat="1" outlineLevel="4" x14ac:dyDescent="0.2">
      <c r="A237" s="10"/>
      <c r="B237" s="10"/>
      <c r="C237" s="19"/>
      <c r="D237" s="65"/>
      <c r="E237" s="24" t="str">
        <f xml:space="preserve"> E$54</f>
        <v>PR14 BYR Land sales RCV adjustment in 2017-18 FYA (CPIH deflated) prices (BR)</v>
      </c>
      <c r="F237" s="142" t="str">
        <f xml:space="preserve"> F$54</f>
        <v>n/a</v>
      </c>
      <c r="G237" s="24">
        <f xml:space="preserve"> G$54</f>
        <v>0</v>
      </c>
    </row>
    <row r="238" spans="1:8" s="127" customFormat="1" outlineLevel="4" x14ac:dyDescent="0.2">
      <c r="A238" s="10"/>
      <c r="B238" s="10"/>
      <c r="C238" s="19"/>
      <c r="D238" s="65"/>
      <c r="E238" s="24" t="str">
        <f xml:space="preserve"> E$61</f>
        <v>PR14 BYR RPI-CPIH wedge RCV adjustment in 2017-18 FYA (CPIH deflated) prices (BR)</v>
      </c>
      <c r="F238" s="142">
        <f xml:space="preserve"> F$61</f>
        <v>0.434</v>
      </c>
      <c r="G238" s="24" t="str">
        <f xml:space="preserve"> G$61</f>
        <v>£m</v>
      </c>
    </row>
    <row r="239" spans="1:8" s="127" customFormat="1" outlineLevel="4" x14ac:dyDescent="0.2">
      <c r="A239" s="10"/>
      <c r="B239" s="10"/>
      <c r="C239" s="19"/>
      <c r="D239" s="65"/>
      <c r="E239" s="24" t="str">
        <f xml:space="preserve"> E$68</f>
        <v>PR14 BYR Other RCV adjustment in 2017-18 FYA (CPIH deflated) prices (BR)</v>
      </c>
      <c r="F239" s="142" t="str">
        <f xml:space="preserve"> F$68</f>
        <v>n/a</v>
      </c>
      <c r="G239" s="24">
        <f xml:space="preserve"> G$68</f>
        <v>0</v>
      </c>
    </row>
    <row r="240" spans="1:8" s="127" customFormat="1" outlineLevel="4" x14ac:dyDescent="0.2">
      <c r="A240" s="10"/>
      <c r="B240" s="10"/>
      <c r="C240" s="19"/>
      <c r="D240" s="65"/>
      <c r="E240" s="24" t="str">
        <f xml:space="preserve"> E$75</f>
        <v>PR14 IFRS16 RCV adjustment in 2017-18 FYA (CPIH deflated) prices (BR)</v>
      </c>
      <c r="F240" s="142">
        <f xml:space="preserve"> F$75</f>
        <v>0</v>
      </c>
      <c r="G240" s="24" t="str">
        <f xml:space="preserve"> G$75</f>
        <v>£m</v>
      </c>
    </row>
    <row r="241" spans="1:8" s="127" customFormat="1" outlineLevel="4" x14ac:dyDescent="0.2">
      <c r="A241" s="10"/>
      <c r="B241" s="10"/>
      <c r="C241" s="19"/>
      <c r="D241" s="65"/>
      <c r="E241" s="24" t="str">
        <f xml:space="preserve"> E$84</f>
        <v>PR19 ODI RCV adjustment in 2017-18 FYA (CPIH deflated) prices (BR)</v>
      </c>
      <c r="F241" s="142">
        <f xml:space="preserve"> F$84</f>
        <v>0</v>
      </c>
      <c r="G241" s="24" t="str">
        <f xml:space="preserve"> G$84</f>
        <v>£m</v>
      </c>
    </row>
    <row r="242" spans="1:8" s="127" customFormat="1" outlineLevel="4" x14ac:dyDescent="0.2">
      <c r="A242" s="10"/>
      <c r="B242" s="10"/>
      <c r="C242" s="19"/>
      <c r="D242" s="65"/>
      <c r="E242" s="24" t="str">
        <f xml:space="preserve"> E$91</f>
        <v>PR19 WINEP / NEP RCV adjustment in 2017-18 FYA (CPIH deflated) prices (BR)</v>
      </c>
      <c r="F242" s="142">
        <f xml:space="preserve"> F$91</f>
        <v>0</v>
      </c>
      <c r="G242" s="24" t="str">
        <f xml:space="preserve"> G$91</f>
        <v>£m</v>
      </c>
    </row>
    <row r="243" spans="1:8" s="127" customFormat="1" outlineLevel="4" x14ac:dyDescent="0.2">
      <c r="A243" s="10"/>
      <c r="B243" s="10"/>
      <c r="C243" s="19"/>
      <c r="D243" s="65"/>
      <c r="E243" s="24" t="str">
        <f xml:space="preserve"> E$98</f>
        <v>PR19 Costs reconciliation RCV adjustment in 2017-18 FYA (CPIH deflated) prices (BR)</v>
      </c>
      <c r="F243" s="142">
        <f xml:space="preserve"> F$98</f>
        <v>0.34399999999999997</v>
      </c>
      <c r="G243" s="24" t="str">
        <f xml:space="preserve"> G$98</f>
        <v>£m</v>
      </c>
    </row>
    <row r="244" spans="1:8" s="127" customFormat="1" outlineLevel="4" x14ac:dyDescent="0.2">
      <c r="A244" s="10"/>
      <c r="B244" s="10"/>
      <c r="C244" s="19"/>
      <c r="D244" s="65"/>
      <c r="E244" s="24" t="str">
        <f xml:space="preserve"> E$105</f>
        <v>PR19 Land sales RCV adjustment in 2017-18 FYA (CPIH deflated) prices (BR)</v>
      </c>
      <c r="F244" s="142" t="str">
        <f xml:space="preserve"> F$105</f>
        <v>n/a</v>
      </c>
      <c r="G244" s="24">
        <f xml:space="preserve"> G$105</f>
        <v>0</v>
      </c>
    </row>
    <row r="245" spans="1:8" s="127" customFormat="1" outlineLevel="4" x14ac:dyDescent="0.2">
      <c r="A245" s="10"/>
      <c r="B245" s="10"/>
      <c r="C245" s="19"/>
      <c r="D245" s="65"/>
      <c r="E245" s="24" t="str">
        <f xml:space="preserve"> E$112</f>
        <v>PR19 RPI-CPIH wedge RCV adjustment in 2017-18 FYA (CPIH deflated) prices (BR)</v>
      </c>
      <c r="F245" s="142">
        <f xml:space="preserve"> F$112</f>
        <v>6.585</v>
      </c>
      <c r="G245" s="24" t="str">
        <f xml:space="preserve"> G$112</f>
        <v>£m</v>
      </c>
    </row>
    <row r="246" spans="1:8" s="127" customFormat="1" outlineLevel="4" x14ac:dyDescent="0.2">
      <c r="A246" s="10"/>
      <c r="B246" s="10"/>
      <c r="C246" s="19"/>
      <c r="D246" s="65"/>
      <c r="E246" s="24" t="str">
        <f xml:space="preserve"> E$119</f>
        <v>PR19 Strategic regional water resources RCV adjustment in 2017-18 FYA (CPIH deflated) prices (BR)</v>
      </c>
      <c r="F246" s="142" t="str">
        <f xml:space="preserve"> F$119</f>
        <v>n/a</v>
      </c>
      <c r="G246" s="24">
        <f xml:space="preserve"> G$119</f>
        <v>0</v>
      </c>
    </row>
    <row r="247" spans="1:8" s="127" customFormat="1" outlineLevel="4" x14ac:dyDescent="0.2">
      <c r="A247" s="10"/>
      <c r="B247" s="10"/>
      <c r="C247" s="19"/>
      <c r="D247" s="65"/>
      <c r="E247" s="24" t="str">
        <f>E$126</f>
        <v>PR19 Green recovery RCV adjustment in 2017-18 FYA (CPIH deflated) prices (BR)</v>
      </c>
      <c r="F247" s="142">
        <f>F$126</f>
        <v>0</v>
      </c>
      <c r="G247" s="24" t="str">
        <f>G$126</f>
        <v>£m</v>
      </c>
    </row>
    <row r="248" spans="1:8" s="127" customFormat="1" outlineLevel="4" x14ac:dyDescent="0.2">
      <c r="A248" s="10"/>
      <c r="B248" s="10"/>
      <c r="C248" s="19"/>
      <c r="D248" s="65"/>
      <c r="E248" s="24" t="str">
        <f xml:space="preserve"> E$133</f>
        <v>PR19 Havant Thicket activities RCV adjustment in 2017-18 FYA (CPIH deflated) prices (BR)</v>
      </c>
      <c r="F248" s="142" t="str">
        <f xml:space="preserve"> F$133</f>
        <v>n/a</v>
      </c>
      <c r="G248" s="24">
        <f xml:space="preserve"> G$133</f>
        <v>0</v>
      </c>
    </row>
    <row r="249" spans="1:8" s="127" customFormat="1" outlineLevel="4" x14ac:dyDescent="0.2">
      <c r="A249" s="10"/>
      <c r="B249" s="10"/>
      <c r="C249" s="19"/>
      <c r="D249" s="65"/>
      <c r="E249" s="24" t="str">
        <f xml:space="preserve"> E$140</f>
        <v>Other RCV adjustments in 2017-18 FYA (CPIH deflated) prices (BR)</v>
      </c>
      <c r="F249" s="142">
        <f xml:space="preserve"> F$140</f>
        <v>0</v>
      </c>
      <c r="G249" s="24" t="str">
        <f xml:space="preserve"> G$140</f>
        <v>£m</v>
      </c>
    </row>
    <row r="250" spans="1:8" s="127" customFormat="1" outlineLevel="4" x14ac:dyDescent="0.2">
      <c r="A250" s="10"/>
      <c r="B250" s="10"/>
      <c r="C250" s="19"/>
      <c r="D250" s="65"/>
      <c r="E250" s="24" t="str">
        <f xml:space="preserve"> E$149</f>
        <v>PR24 Transitional expenditure programme RCV adjustment in 2017-18 FYA (CPIH deflated) prices (BR)</v>
      </c>
      <c r="F250" s="142">
        <f t="shared" ref="F250:G250" si="6" xml:space="preserve"> F$149</f>
        <v>0</v>
      </c>
      <c r="G250" s="24" t="str">
        <f t="shared" si="6"/>
        <v>£m</v>
      </c>
    </row>
    <row r="251" spans="1:8" s="127" customFormat="1" outlineLevel="4" x14ac:dyDescent="0.2">
      <c r="A251" s="10"/>
      <c r="B251" s="10"/>
      <c r="C251" s="19"/>
      <c r="D251" s="65"/>
      <c r="E251" s="24" t="str">
        <f xml:space="preserve"> E$156</f>
        <v>PR24 Defra accelerated programme RCV adjustment in 2017-18 FYA (CPIH deflated) prices (BR)</v>
      </c>
      <c r="F251" s="142">
        <f t="shared" ref="F251:G251" si="7" xml:space="preserve"> F$156</f>
        <v>0</v>
      </c>
      <c r="G251" s="24" t="str">
        <f t="shared" si="7"/>
        <v>£m</v>
      </c>
    </row>
    <row r="252" spans="1:8" s="127" customFormat="1" outlineLevel="4" x14ac:dyDescent="0.2">
      <c r="A252" s="114" t="str">
        <f xml:space="preserve"> 'PD11'!$M$39</f>
        <v>PD11.22</v>
      </c>
      <c r="B252" s="114"/>
      <c r="C252" s="115"/>
      <c r="D252" s="116"/>
      <c r="E252" s="158" t="s">
        <v>322</v>
      </c>
      <c r="F252" s="159">
        <f xml:space="preserve"> SUM( F232:F251 )</f>
        <v>306.084</v>
      </c>
      <c r="G252" s="158" t="s">
        <v>153</v>
      </c>
    </row>
    <row r="253" spans="1:8" s="127" customFormat="1" outlineLevel="4" x14ac:dyDescent="0.2">
      <c r="A253" s="114"/>
      <c r="B253" s="114"/>
      <c r="C253" s="115"/>
      <c r="D253" s="116"/>
      <c r="E253" s="160"/>
      <c r="F253" s="161"/>
      <c r="G253" s="160"/>
    </row>
    <row r="254" spans="1:8" s="127" customFormat="1" outlineLevel="3" x14ac:dyDescent="0.2">
      <c r="A254" s="10"/>
      <c r="B254" s="10"/>
      <c r="C254" s="19"/>
      <c r="D254" s="19" t="s">
        <v>323</v>
      </c>
      <c r="E254" s="24"/>
      <c r="F254" s="142"/>
      <c r="G254" s="24"/>
      <c r="H254" s="142"/>
    </row>
    <row r="255" spans="1:8" s="127" customFormat="1" outlineLevel="4" x14ac:dyDescent="0.2">
      <c r="A255" s="10"/>
      <c r="B255" s="10"/>
      <c r="C255" s="19"/>
      <c r="D255" s="65"/>
      <c r="E255" s="24" t="str">
        <f xml:space="preserve"> E$18</f>
        <v>Pre 2020 RCV - Closing RCV at 31 March 2025 in 2017-18 FYA RPI prices (from PR19 FD as updated by the CMA redetermination and IDoKs) - RPI inflated RCV (ADDN1)</v>
      </c>
      <c r="F255" s="142">
        <f xml:space="preserve"> F$18</f>
        <v>0</v>
      </c>
      <c r="G255" s="24" t="str">
        <f xml:space="preserve"> G$18</f>
        <v>£m</v>
      </c>
    </row>
    <row r="256" spans="1:8" s="127" customFormat="1" outlineLevel="4" x14ac:dyDescent="0.2">
      <c r="A256" s="10"/>
      <c r="B256" s="10"/>
      <c r="C256" s="19"/>
      <c r="D256" s="65"/>
      <c r="E256" s="24" t="str">
        <f xml:space="preserve"> E$25</f>
        <v>Pre 2020 RCV - Closing RCV at 31 March 2025 in 2017-18 FYA prices (from PR19 FD as updated by the CMA redetermination and IDoKs) - CPI inflated RCV (ADDN1)</v>
      </c>
      <c r="F256" s="142">
        <f xml:space="preserve"> F$25</f>
        <v>0</v>
      </c>
      <c r="G256" s="24" t="str">
        <f xml:space="preserve"> G$25</f>
        <v>£m</v>
      </c>
    </row>
    <row r="257" spans="1:7" s="127" customFormat="1" outlineLevel="4" x14ac:dyDescent="0.2">
      <c r="A257" s="10"/>
      <c r="B257" s="10"/>
      <c r="C257" s="19"/>
      <c r="D257" s="65"/>
      <c r="E257" s="24" t="str">
        <f xml:space="preserve"> E$32</f>
        <v>2020-25 RCV - Closing RCV at 31 March 2025 in 2017-18 FYA prices (from PR19 FD as updated by the CMA redetermination and IDoKs) - Post 2020 investment RCV (ADDN1)</v>
      </c>
      <c r="F257" s="142">
        <f xml:space="preserve"> F$32</f>
        <v>0</v>
      </c>
      <c r="G257" s="24" t="str">
        <f xml:space="preserve"> G$32</f>
        <v>£m</v>
      </c>
    </row>
    <row r="258" spans="1:7" s="127" customFormat="1" outlineLevel="4" x14ac:dyDescent="0.2">
      <c r="A258" s="10"/>
      <c r="B258" s="10"/>
      <c r="C258" s="19"/>
      <c r="D258" s="65"/>
      <c r="E258" s="24" t="str">
        <f xml:space="preserve"> E$41</f>
        <v>PR14 BYR ODI RCV adjustment in 2017-18 FYA (CPIH deflated) prices (ADDN1)</v>
      </c>
      <c r="F258" s="142">
        <f xml:space="preserve"> F$41</f>
        <v>0</v>
      </c>
      <c r="G258" s="24" t="str">
        <f xml:space="preserve"> G$41</f>
        <v>£m</v>
      </c>
    </row>
    <row r="259" spans="1:7" s="127" customFormat="1" outlineLevel="4" x14ac:dyDescent="0.2">
      <c r="A259" s="10"/>
      <c r="B259" s="10"/>
      <c r="C259" s="19"/>
      <c r="D259" s="65"/>
      <c r="E259" s="24" t="str">
        <f xml:space="preserve"> E$48</f>
        <v>PR14 BYR Totex menu RCV adjustment in 2017-18 FYA (CPIH deflated) prices (ADDN1)</v>
      </c>
      <c r="F259" s="142">
        <f xml:space="preserve"> F$48</f>
        <v>0</v>
      </c>
      <c r="G259" s="24" t="str">
        <f xml:space="preserve"> G$48</f>
        <v>£m</v>
      </c>
    </row>
    <row r="260" spans="1:7" s="127" customFormat="1" outlineLevel="4" x14ac:dyDescent="0.2">
      <c r="A260" s="10"/>
      <c r="B260" s="10"/>
      <c r="C260" s="19"/>
      <c r="D260" s="65"/>
      <c r="E260" s="24" t="str">
        <f xml:space="preserve"> E$55</f>
        <v>PR14 BYR Land sales RCV adjustment in 2017-18 FYA (CPIH deflated) prices (ADDN1)</v>
      </c>
      <c r="F260" s="142">
        <f xml:space="preserve"> F$55</f>
        <v>0</v>
      </c>
      <c r="G260" s="24" t="str">
        <f xml:space="preserve"> G$55</f>
        <v>£m</v>
      </c>
    </row>
    <row r="261" spans="1:7" s="127" customFormat="1" outlineLevel="4" x14ac:dyDescent="0.2">
      <c r="A261" s="10"/>
      <c r="B261" s="10"/>
      <c r="C261" s="19"/>
      <c r="D261" s="65"/>
      <c r="E261" s="24" t="str">
        <f xml:space="preserve"> E$62</f>
        <v>PR14 BYR RPI-CPIH wedge RCV adjustment in 2017-18 FYA (CPIH deflated) prices (ADDN1)</v>
      </c>
      <c r="F261" s="142">
        <f xml:space="preserve"> F$62</f>
        <v>0</v>
      </c>
      <c r="G261" s="24" t="str">
        <f xml:space="preserve"> G$62</f>
        <v>£m</v>
      </c>
    </row>
    <row r="262" spans="1:7" s="127" customFormat="1" outlineLevel="4" x14ac:dyDescent="0.2">
      <c r="A262" s="10"/>
      <c r="B262" s="10"/>
      <c r="C262" s="19"/>
      <c r="D262" s="65"/>
      <c r="E262" s="24" t="str">
        <f xml:space="preserve"> E$69</f>
        <v>PR14 BYR Other RCV adjustment in 2017-18 FYA (CPIH deflated) prices (ADDN1)</v>
      </c>
      <c r="F262" s="142">
        <f xml:space="preserve"> F$69</f>
        <v>0</v>
      </c>
      <c r="G262" s="24" t="str">
        <f xml:space="preserve"> G$69</f>
        <v>£m</v>
      </c>
    </row>
    <row r="263" spans="1:7" s="127" customFormat="1" outlineLevel="4" x14ac:dyDescent="0.2">
      <c r="A263" s="10"/>
      <c r="B263" s="10"/>
      <c r="C263" s="19"/>
      <c r="D263" s="65"/>
      <c r="E263" s="24" t="str">
        <f xml:space="preserve"> E$76</f>
        <v>PR14 IFRS16 RCV adjustment in 2017-18 FYA (CPIH deflated) prices (ADDN1)</v>
      </c>
      <c r="F263" s="142">
        <f xml:space="preserve"> F$76</f>
        <v>0</v>
      </c>
      <c r="G263" s="24" t="str">
        <f xml:space="preserve"> G$76</f>
        <v>£m</v>
      </c>
    </row>
    <row r="264" spans="1:7" s="127" customFormat="1" outlineLevel="4" x14ac:dyDescent="0.2">
      <c r="A264" s="10"/>
      <c r="B264" s="10"/>
      <c r="C264" s="19"/>
      <c r="D264" s="65"/>
      <c r="E264" s="24" t="str">
        <f xml:space="preserve"> E$85</f>
        <v>PR19 ODI RCV adjustment in 2017-18 FYA (CPIH deflated) prices (ADDN1)</v>
      </c>
      <c r="F264" s="142">
        <f xml:space="preserve"> F$85</f>
        <v>0</v>
      </c>
      <c r="G264" s="24" t="str">
        <f xml:space="preserve"> G$85</f>
        <v>£m</v>
      </c>
    </row>
    <row r="265" spans="1:7" s="127" customFormat="1" outlineLevel="4" x14ac:dyDescent="0.2">
      <c r="A265" s="10"/>
      <c r="B265" s="10"/>
      <c r="C265" s="19"/>
      <c r="D265" s="65"/>
      <c r="E265" s="24" t="str">
        <f xml:space="preserve"> E$92</f>
        <v>PR19 WINEP / NEP RCV adjustment in 2017-18 FYA (CPIH deflated) prices (ADDN1)</v>
      </c>
      <c r="F265" s="142">
        <f xml:space="preserve"> F$92</f>
        <v>0</v>
      </c>
      <c r="G265" s="24" t="str">
        <f xml:space="preserve"> G$92</f>
        <v>£m</v>
      </c>
    </row>
    <row r="266" spans="1:7" s="127" customFormat="1" outlineLevel="4" x14ac:dyDescent="0.2">
      <c r="A266" s="10"/>
      <c r="B266" s="10"/>
      <c r="C266" s="19"/>
      <c r="D266" s="65"/>
      <c r="E266" s="24" t="str">
        <f xml:space="preserve"> E$99</f>
        <v>PR19 Costs reconciliation RCV adjustment in 2017-18 FYA (CPIH deflated) prices (ADDN1)</v>
      </c>
      <c r="F266" s="142">
        <f xml:space="preserve"> F$99</f>
        <v>0</v>
      </c>
      <c r="G266" s="24" t="str">
        <f xml:space="preserve"> G$99</f>
        <v>£m</v>
      </c>
    </row>
    <row r="267" spans="1:7" s="127" customFormat="1" outlineLevel="4" x14ac:dyDescent="0.2">
      <c r="A267" s="10"/>
      <c r="B267" s="10"/>
      <c r="C267" s="19"/>
      <c r="D267" s="65"/>
      <c r="E267" s="24" t="str">
        <f xml:space="preserve"> E$106</f>
        <v>PR19 Land sales RCV adjustment in 2017-18 FYA (CPIH deflated) prices (ADDN1)</v>
      </c>
      <c r="F267" s="142">
        <f xml:space="preserve"> F$106</f>
        <v>0</v>
      </c>
      <c r="G267" s="24" t="str">
        <f xml:space="preserve"> G$106</f>
        <v>£m</v>
      </c>
    </row>
    <row r="268" spans="1:7" s="127" customFormat="1" outlineLevel="4" x14ac:dyDescent="0.2">
      <c r="A268" s="10"/>
      <c r="B268" s="10"/>
      <c r="C268" s="19"/>
      <c r="D268" s="65"/>
      <c r="E268" s="24" t="str">
        <f xml:space="preserve"> E$113</f>
        <v>PR19 RPI-CPIH wedge RCV adjustment in 2017-18 FYA (CPIH deflated) prices (ADDN1)</v>
      </c>
      <c r="F268" s="142">
        <f xml:space="preserve"> F$113</f>
        <v>0</v>
      </c>
      <c r="G268" s="24" t="str">
        <f xml:space="preserve"> G$113</f>
        <v>£m</v>
      </c>
    </row>
    <row r="269" spans="1:7" s="127" customFormat="1" outlineLevel="4" x14ac:dyDescent="0.2">
      <c r="A269" s="10"/>
      <c r="B269" s="10"/>
      <c r="C269" s="19"/>
      <c r="D269" s="65"/>
      <c r="E269" s="24" t="str">
        <f xml:space="preserve"> E$120</f>
        <v>PR19 Strategic regional water resources RCV adjustment in 2017-18 FYA (CPIH deflated) prices (ADDN1)</v>
      </c>
      <c r="F269" s="142" t="str">
        <f xml:space="preserve"> F$120</f>
        <v>n/a</v>
      </c>
      <c r="G269" s="24">
        <f xml:space="preserve"> G$120</f>
        <v>0</v>
      </c>
    </row>
    <row r="270" spans="1:7" s="127" customFormat="1" outlineLevel="4" x14ac:dyDescent="0.2">
      <c r="A270" s="10"/>
      <c r="B270" s="10"/>
      <c r="C270" s="19"/>
      <c r="D270" s="65"/>
      <c r="E270" s="24" t="str">
        <f>E$127</f>
        <v>PR19 Green recovery RCV adjustment in 2017-18 FYA (CPIH deflated) prices (ADDN1)</v>
      </c>
      <c r="F270" s="142" t="str">
        <f>F$127</f>
        <v>n/a</v>
      </c>
      <c r="G270" s="24">
        <f>G$127</f>
        <v>0</v>
      </c>
    </row>
    <row r="271" spans="1:7" s="127" customFormat="1" outlineLevel="4" x14ac:dyDescent="0.2">
      <c r="A271" s="10"/>
      <c r="B271" s="10"/>
      <c r="C271" s="19"/>
      <c r="D271" s="65"/>
      <c r="E271" s="24" t="str">
        <f xml:space="preserve"> E$134</f>
        <v>PR19 Havant Thicket activities RCV adjustment in 2017-18 FYA (CPIH deflated) prices (ADDN1)</v>
      </c>
      <c r="F271" s="142">
        <f xml:space="preserve"> F$134</f>
        <v>0</v>
      </c>
      <c r="G271" s="24" t="str">
        <f xml:space="preserve"> G$134</f>
        <v>£m</v>
      </c>
    </row>
    <row r="272" spans="1:7" s="127" customFormat="1" outlineLevel="4" x14ac:dyDescent="0.2">
      <c r="A272" s="10"/>
      <c r="B272" s="10"/>
      <c r="C272" s="19"/>
      <c r="D272" s="65"/>
      <c r="E272" s="24" t="str">
        <f xml:space="preserve"> E$141</f>
        <v>Other RCV adjustments in 2017-18 FYA (CPIH deflated) prices (ADDN1)</v>
      </c>
      <c r="F272" s="142">
        <f xml:space="preserve"> F$141</f>
        <v>0</v>
      </c>
      <c r="G272" s="24" t="str">
        <f xml:space="preserve"> G$141</f>
        <v>£m</v>
      </c>
    </row>
    <row r="273" spans="1:10" s="127" customFormat="1" outlineLevel="4" x14ac:dyDescent="0.2">
      <c r="A273" s="10"/>
      <c r="B273" s="10"/>
      <c r="C273" s="19"/>
      <c r="D273" s="65"/>
      <c r="E273" s="24" t="str">
        <f xml:space="preserve"> E$150</f>
        <v>PR24 Transitional expenditure programme RCV adjustment in 2017-18 FYA (CPIH deflated) prices (ADDN1)</v>
      </c>
      <c r="F273" s="142">
        <f t="shared" ref="F273:G273" si="8" xml:space="preserve"> F$150</f>
        <v>0</v>
      </c>
      <c r="G273" s="24" t="str">
        <f t="shared" si="8"/>
        <v>£m</v>
      </c>
    </row>
    <row r="274" spans="1:10" s="127" customFormat="1" outlineLevel="4" x14ac:dyDescent="0.2">
      <c r="A274" s="10"/>
      <c r="B274" s="10"/>
      <c r="C274" s="19"/>
      <c r="D274" s="65"/>
      <c r="E274" s="24" t="str">
        <f xml:space="preserve"> E$157</f>
        <v>PR24 Defra accelerated programme RCV adjustment in 2017-18 FYA (CPIH deflated) prices (ADDN1)</v>
      </c>
      <c r="F274" s="142">
        <f t="shared" ref="F274:G274" si="9" xml:space="preserve"> F$157</f>
        <v>0</v>
      </c>
      <c r="G274" s="24" t="str">
        <f t="shared" si="9"/>
        <v>£m</v>
      </c>
    </row>
    <row r="275" spans="1:10" s="127" customFormat="1" outlineLevel="4" x14ac:dyDescent="0.2">
      <c r="A275" s="114" t="str">
        <f xml:space="preserve"> 'PD11'!$M$39</f>
        <v>PD11.22</v>
      </c>
      <c r="B275" s="114"/>
      <c r="C275" s="115"/>
      <c r="D275" s="116"/>
      <c r="E275" s="158" t="s">
        <v>324</v>
      </c>
      <c r="F275" s="159">
        <f xml:space="preserve"> SUM( F255:F274 )</f>
        <v>0</v>
      </c>
      <c r="G275" s="158" t="s">
        <v>153</v>
      </c>
    </row>
    <row r="276" spans="1:10" s="127" customFormat="1" outlineLevel="4" x14ac:dyDescent="0.2">
      <c r="A276" s="125"/>
      <c r="B276" s="125"/>
      <c r="C276" s="126"/>
      <c r="D276" s="137"/>
      <c r="F276" s="141"/>
    </row>
    <row r="277" spans="1:10" s="127" customFormat="1" outlineLevel="3" x14ac:dyDescent="0.2">
      <c r="A277" s="10"/>
      <c r="B277" s="10"/>
      <c r="C277" s="19"/>
      <c r="D277" s="19" t="s">
        <v>325</v>
      </c>
      <c r="E277" s="24"/>
      <c r="F277" s="142"/>
      <c r="G277" s="24"/>
      <c r="H277" s="142"/>
    </row>
    <row r="278" spans="1:10" s="127" customFormat="1" outlineLevel="4" x14ac:dyDescent="0.2">
      <c r="A278" s="10"/>
      <c r="B278" s="10"/>
      <c r="C278" s="19"/>
      <c r="D278" s="65"/>
      <c r="E278" s="24" t="str">
        <f xml:space="preserve"> E$19</f>
        <v>Pre 2020 RCV - Closing RCV at 31 March 2025 in 2017-18 FYA RPI prices (from PR19 FD as updated by the CMA redetermination and IDoKs) - RPI inflated RCV (ADDN2)</v>
      </c>
      <c r="F278" s="169">
        <f t="shared" ref="F278:G278" si="10" xml:space="preserve"> F$19</f>
        <v>0</v>
      </c>
      <c r="G278" s="24" t="str">
        <f t="shared" si="10"/>
        <v>£m</v>
      </c>
      <c r="H278" s="142"/>
    </row>
    <row r="279" spans="1:10" s="127" customFormat="1" outlineLevel="4" x14ac:dyDescent="0.2">
      <c r="A279" s="10"/>
      <c r="B279" s="10"/>
      <c r="C279" s="19"/>
      <c r="D279" s="65"/>
      <c r="E279" s="24" t="str">
        <f xml:space="preserve"> E$26</f>
        <v>Pre 2020 RCV - Closing RCV at 31 March 2025 in 2017-18 FYA prices (from PR19 FD as updated by the CMA redetermination and IDoKs) - CPI inflated RCV (ADDN2)</v>
      </c>
      <c r="F279" s="169">
        <f t="shared" ref="F279:G279" si="11" xml:space="preserve"> F$26</f>
        <v>0</v>
      </c>
      <c r="G279" s="24" t="str">
        <f t="shared" si="11"/>
        <v>£m</v>
      </c>
      <c r="H279" s="142"/>
    </row>
    <row r="280" spans="1:10" s="127" customFormat="1" outlineLevel="4" x14ac:dyDescent="0.2">
      <c r="A280" s="10"/>
      <c r="B280" s="10"/>
      <c r="C280" s="19"/>
      <c r="D280" s="65"/>
      <c r="E280" s="24" t="str">
        <f xml:space="preserve"> E$33</f>
        <v>2020-25 RCV - Closing RCV at 31 March 2025 in 2017-18 FYA prices (from PR19 FD as updated by the CMA redetermination and IDoKs) - Post 2020 investment RCV (ADDN2)</v>
      </c>
      <c r="F280" s="169">
        <f t="shared" ref="F280:G280" si="12" xml:space="preserve"> F$33</f>
        <v>0</v>
      </c>
      <c r="G280" s="24" t="str">
        <f t="shared" si="12"/>
        <v>£m</v>
      </c>
      <c r="H280" s="142"/>
    </row>
    <row r="281" spans="1:10" s="168" customFormat="1" outlineLevel="4" x14ac:dyDescent="0.2">
      <c r="A281" s="132"/>
      <c r="B281" s="132"/>
      <c r="C281" s="133"/>
      <c r="D281" s="134"/>
      <c r="E281" s="135" t="str">
        <f xml:space="preserve"> E$42</f>
        <v>PR14 BYR ODI RCV adjustment in 2017-18 FYA (CPIH deflated) prices (ADDN2)</v>
      </c>
      <c r="F281" s="170">
        <f t="shared" ref="F281:G281" si="13" xml:space="preserve"> F$42</f>
        <v>0</v>
      </c>
      <c r="G281" s="135" t="str">
        <f t="shared" si="13"/>
        <v>£m</v>
      </c>
      <c r="H281" s="142"/>
      <c r="J281" s="127"/>
    </row>
    <row r="282" spans="1:10" s="168" customFormat="1" outlineLevel="4" x14ac:dyDescent="0.2">
      <c r="A282" s="132"/>
      <c r="B282" s="132"/>
      <c r="C282" s="133"/>
      <c r="D282" s="134"/>
      <c r="E282" s="135" t="str">
        <f xml:space="preserve"> E$49</f>
        <v>PR14 BYR Totex menu RCV adjustment in 2017-18 FYA (CPIH deflated) prices (ADDN2)</v>
      </c>
      <c r="F282" s="170">
        <f t="shared" ref="F282:G282" si="14" xml:space="preserve"> F$49</f>
        <v>0</v>
      </c>
      <c r="G282" s="135" t="str">
        <f t="shared" si="14"/>
        <v>£m</v>
      </c>
      <c r="H282" s="142"/>
      <c r="J282" s="127"/>
    </row>
    <row r="283" spans="1:10" s="168" customFormat="1" outlineLevel="4" x14ac:dyDescent="0.2">
      <c r="A283" s="132"/>
      <c r="B283" s="132"/>
      <c r="C283" s="133"/>
      <c r="D283" s="134"/>
      <c r="E283" s="135" t="str">
        <f xml:space="preserve"> E$56</f>
        <v>PR14 BYR Land sales RCV adjustment in 2017-18 FYA (CPIH deflated) prices (ADDN2)</v>
      </c>
      <c r="F283" s="170">
        <f t="shared" ref="F283:G283" si="15" xml:space="preserve"> F$56</f>
        <v>0</v>
      </c>
      <c r="G283" s="135" t="str">
        <f t="shared" si="15"/>
        <v>£m</v>
      </c>
      <c r="H283" s="142"/>
      <c r="J283" s="127"/>
    </row>
    <row r="284" spans="1:10" s="168" customFormat="1" outlineLevel="4" x14ac:dyDescent="0.2">
      <c r="A284" s="132"/>
      <c r="B284" s="132"/>
      <c r="C284" s="133"/>
      <c r="D284" s="134"/>
      <c r="E284" s="135" t="str">
        <f xml:space="preserve"> E$63</f>
        <v>PR14 BYR RPI-CPIH wedge RCV adjustment in 2017-18 FYA (CPIH deflated) prices (ADDN2)</v>
      </c>
      <c r="F284" s="170">
        <f t="shared" ref="F284:G284" si="16" xml:space="preserve"> F$63</f>
        <v>0</v>
      </c>
      <c r="G284" s="135" t="str">
        <f t="shared" si="16"/>
        <v>£m</v>
      </c>
      <c r="H284" s="142"/>
      <c r="J284" s="127"/>
    </row>
    <row r="285" spans="1:10" s="168" customFormat="1" outlineLevel="4" x14ac:dyDescent="0.2">
      <c r="A285" s="132"/>
      <c r="B285" s="132"/>
      <c r="C285" s="133"/>
      <c r="D285" s="134"/>
      <c r="E285" s="135" t="str">
        <f xml:space="preserve"> E$70</f>
        <v>PR14 BYR Other RCV adjustment in 2017-18 FYA (CPIH deflated) prices (ADDN2)</v>
      </c>
      <c r="F285" s="170">
        <f t="shared" ref="F285:G285" si="17" xml:space="preserve"> F$70</f>
        <v>0</v>
      </c>
      <c r="G285" s="135" t="str">
        <f t="shared" si="17"/>
        <v>£m</v>
      </c>
      <c r="H285" s="142"/>
      <c r="J285" s="127"/>
    </row>
    <row r="286" spans="1:10" s="168" customFormat="1" outlineLevel="4" x14ac:dyDescent="0.2">
      <c r="A286" s="132"/>
      <c r="B286" s="132"/>
      <c r="C286" s="133"/>
      <c r="D286" s="134"/>
      <c r="E286" s="135" t="str">
        <f xml:space="preserve"> E$77</f>
        <v>PR14 IFRS16 RCV adjustment in 2017-18 FYA (CPIH deflated) prices (ADDN2)</v>
      </c>
      <c r="F286" s="170">
        <f t="shared" ref="F286:G286" si="18" xml:space="preserve"> F$77</f>
        <v>0</v>
      </c>
      <c r="G286" s="135" t="str">
        <f t="shared" si="18"/>
        <v>£m</v>
      </c>
      <c r="H286" s="142"/>
      <c r="J286" s="127"/>
    </row>
    <row r="287" spans="1:10" s="127" customFormat="1" outlineLevel="4" x14ac:dyDescent="0.2">
      <c r="A287" s="10"/>
      <c r="B287" s="10"/>
      <c r="C287" s="19"/>
      <c r="D287" s="65"/>
      <c r="E287" s="24" t="str">
        <f xml:space="preserve"> E$86</f>
        <v>PR19 ODI RCV adjustment in 2017-18 FYA (CPIH deflated) prices (ADDN2)</v>
      </c>
      <c r="F287" s="169">
        <f t="shared" ref="F287:G287" si="19" xml:space="preserve"> F$86</f>
        <v>0</v>
      </c>
      <c r="G287" s="24" t="str">
        <f t="shared" si="19"/>
        <v>£m</v>
      </c>
      <c r="H287" s="142"/>
    </row>
    <row r="288" spans="1:10" s="127" customFormat="1" outlineLevel="4" x14ac:dyDescent="0.2">
      <c r="A288" s="10"/>
      <c r="B288" s="10"/>
      <c r="C288" s="19"/>
      <c r="D288" s="65"/>
      <c r="E288" s="24" t="str">
        <f xml:space="preserve"> E$93</f>
        <v>PR19 WINEP / NEP RCV adjustment in 2017-18 FYA (CPIH deflated) prices (ADDN2)</v>
      </c>
      <c r="F288" s="169">
        <f t="shared" ref="F288:G288" si="20" xml:space="preserve"> F$93</f>
        <v>0</v>
      </c>
      <c r="G288" s="24" t="str">
        <f t="shared" si="20"/>
        <v>£m</v>
      </c>
      <c r="H288" s="142"/>
    </row>
    <row r="289" spans="1:8" s="127" customFormat="1" outlineLevel="4" x14ac:dyDescent="0.2">
      <c r="A289" s="10"/>
      <c r="B289" s="10"/>
      <c r="C289" s="19"/>
      <c r="D289" s="65"/>
      <c r="E289" s="24" t="str">
        <f xml:space="preserve"> E$100</f>
        <v>PR19 Costs reconciliation RCV adjustment in 2017-18 FYA (CPIH deflated) prices (ADDN2)</v>
      </c>
      <c r="F289" s="169">
        <f t="shared" ref="F289:G289" si="21" xml:space="preserve"> F$100</f>
        <v>0</v>
      </c>
      <c r="G289" s="24" t="str">
        <f t="shared" si="21"/>
        <v>£m</v>
      </c>
      <c r="H289" s="142"/>
    </row>
    <row r="290" spans="1:8" s="127" customFormat="1" outlineLevel="4" x14ac:dyDescent="0.2">
      <c r="A290" s="10"/>
      <c r="B290" s="10"/>
      <c r="C290" s="19"/>
      <c r="D290" s="65"/>
      <c r="E290" s="24" t="str">
        <f xml:space="preserve"> E$107</f>
        <v>PR19 Land sales RCV adjustment in 2017-18 FYA (CPIH deflated) prices (ADDN2)</v>
      </c>
      <c r="F290" s="169">
        <f t="shared" ref="F290:G290" si="22" xml:space="preserve"> F$107</f>
        <v>0</v>
      </c>
      <c r="G290" s="24" t="str">
        <f t="shared" si="22"/>
        <v>£m</v>
      </c>
      <c r="H290" s="142"/>
    </row>
    <row r="291" spans="1:8" s="127" customFormat="1" outlineLevel="4" x14ac:dyDescent="0.2">
      <c r="A291" s="10"/>
      <c r="B291" s="10"/>
      <c r="C291" s="19"/>
      <c r="D291" s="65"/>
      <c r="E291" s="24" t="str">
        <f xml:space="preserve"> E$114</f>
        <v>PR19 RPI-CPIH wedge RCV adjustment in 2017-18 FYA (CPIH deflated) prices (ADDN2)</v>
      </c>
      <c r="F291" s="169">
        <f t="shared" ref="F291:G291" si="23" xml:space="preserve"> F$114</f>
        <v>0</v>
      </c>
      <c r="G291" s="24" t="str">
        <f t="shared" si="23"/>
        <v>£m</v>
      </c>
      <c r="H291" s="142"/>
    </row>
    <row r="292" spans="1:8" s="127" customFormat="1" outlineLevel="4" x14ac:dyDescent="0.2">
      <c r="A292" s="10"/>
      <c r="B292" s="10"/>
      <c r="C292" s="19"/>
      <c r="D292" s="65"/>
      <c r="E292" s="24" t="str">
        <f xml:space="preserve"> E$121</f>
        <v>PR19 Strategic regional water resources RCV adjustment in 2017-18 FYA (CPIH deflated) prices (ADDN2)</v>
      </c>
      <c r="F292" s="169" t="str">
        <f t="shared" ref="F292:G292" si="24" xml:space="preserve"> F$121</f>
        <v>n/a</v>
      </c>
      <c r="G292" s="24">
        <f t="shared" si="24"/>
        <v>0</v>
      </c>
      <c r="H292" s="142"/>
    </row>
    <row r="293" spans="1:8" s="127" customFormat="1" outlineLevel="4" x14ac:dyDescent="0.2">
      <c r="A293" s="10"/>
      <c r="B293" s="10"/>
      <c r="C293" s="19"/>
      <c r="D293" s="65"/>
      <c r="E293" s="24" t="str">
        <f>E$128</f>
        <v>PR19 Green recovery RCV adjustment in 2017-18 FYA (CPIH deflated) prices (ADDN2)</v>
      </c>
      <c r="F293" s="169" t="str">
        <f t="shared" ref="F293:G293" si="25">F$128</f>
        <v>n/a</v>
      </c>
      <c r="G293" s="24">
        <f t="shared" si="25"/>
        <v>0</v>
      </c>
      <c r="H293" s="142"/>
    </row>
    <row r="294" spans="1:8" s="127" customFormat="1" outlineLevel="4" x14ac:dyDescent="0.2">
      <c r="A294" s="10"/>
      <c r="B294" s="10"/>
      <c r="C294" s="19"/>
      <c r="D294" s="65"/>
      <c r="E294" s="24" t="str">
        <f xml:space="preserve"> E$135</f>
        <v>PR19 Havant Thicket activities RCV adjustment in 2017-18 FYA (CPIH deflated) prices (ADDN2)</v>
      </c>
      <c r="F294" s="169">
        <f t="shared" ref="F294:G294" si="26" xml:space="preserve"> F$135</f>
        <v>0</v>
      </c>
      <c r="G294" s="24" t="str">
        <f t="shared" si="26"/>
        <v>£m</v>
      </c>
      <c r="H294" s="142"/>
    </row>
    <row r="295" spans="1:8" s="127" customFormat="1" outlineLevel="4" x14ac:dyDescent="0.2">
      <c r="A295" s="10"/>
      <c r="B295" s="10"/>
      <c r="C295" s="19"/>
      <c r="D295" s="65"/>
      <c r="E295" s="24" t="str">
        <f xml:space="preserve"> E$142</f>
        <v>Other RCV adjustments in 2017-18 FYA (CPIH deflated) prices (ADDN2)</v>
      </c>
      <c r="F295" s="169">
        <f t="shared" ref="F295:G295" si="27" xml:space="preserve"> F$142</f>
        <v>0</v>
      </c>
      <c r="G295" s="24" t="str">
        <f t="shared" si="27"/>
        <v>£m</v>
      </c>
      <c r="H295" s="142"/>
    </row>
    <row r="296" spans="1:8" s="127" customFormat="1" outlineLevel="4" x14ac:dyDescent="0.2">
      <c r="A296" s="10"/>
      <c r="B296" s="10"/>
      <c r="C296" s="19"/>
      <c r="D296" s="65"/>
      <c r="E296" s="24" t="str">
        <f xml:space="preserve"> E$151</f>
        <v>PR24 Transitional expenditure programme RCV adjustment in 2017-18 FYA (CPIH deflated) prices (ADDN2)</v>
      </c>
      <c r="F296" s="169">
        <f t="shared" ref="F296:G296" si="28" xml:space="preserve"> F$151</f>
        <v>0</v>
      </c>
      <c r="G296" s="24" t="str">
        <f t="shared" si="28"/>
        <v>£m</v>
      </c>
      <c r="H296" s="142"/>
    </row>
    <row r="297" spans="1:8" s="127" customFormat="1" outlineLevel="4" x14ac:dyDescent="0.2">
      <c r="A297" s="10"/>
      <c r="B297" s="10"/>
      <c r="C297" s="19"/>
      <c r="D297" s="65"/>
      <c r="E297" s="24" t="str">
        <f xml:space="preserve"> E$158</f>
        <v>PR24 Defra accelerated programme RCV adjustment in 2017-18 FYA (CPIH deflated) prices (ADDN2)</v>
      </c>
      <c r="F297" s="169">
        <f t="shared" ref="F297:G297" si="29" xml:space="preserve"> F$158</f>
        <v>0</v>
      </c>
      <c r="G297" s="24" t="str">
        <f t="shared" si="29"/>
        <v>£m</v>
      </c>
      <c r="H297" s="142"/>
    </row>
    <row r="298" spans="1:8" s="127" customFormat="1" outlineLevel="4" x14ac:dyDescent="0.2">
      <c r="A298" s="114" t="str">
        <f xml:space="preserve"> 'PD11'!$M$39</f>
        <v>PD11.22</v>
      </c>
      <c r="B298" s="114"/>
      <c r="C298" s="115"/>
      <c r="D298" s="116"/>
      <c r="E298" s="158" t="s">
        <v>326</v>
      </c>
      <c r="F298" s="171">
        <f xml:space="preserve"> SUM( F278:F297 )</f>
        <v>0</v>
      </c>
      <c r="G298" s="158" t="s">
        <v>153</v>
      </c>
      <c r="H298" s="142"/>
    </row>
    <row r="299" spans="1:8" s="127" customFormat="1" outlineLevel="4" x14ac:dyDescent="0.2">
      <c r="A299" s="125"/>
      <c r="B299" s="125"/>
      <c r="C299" s="126"/>
      <c r="D299" s="137"/>
      <c r="F299" s="141"/>
      <c r="H299" s="142"/>
    </row>
    <row r="300" spans="1:8" s="127" customFormat="1" outlineLevel="1" x14ac:dyDescent="0.2">
      <c r="A300" s="125"/>
      <c r="B300" s="125"/>
      <c r="C300" s="126"/>
      <c r="D300" s="137"/>
      <c r="F300" s="141"/>
      <c r="H300" s="142"/>
    </row>
    <row r="301" spans="1:8" s="127" customFormat="1" outlineLevel="1" x14ac:dyDescent="0.2">
      <c r="A301" s="125"/>
      <c r="B301" s="125"/>
      <c r="C301" s="126"/>
      <c r="D301" s="137"/>
      <c r="E301" s="127" t="str">
        <f xml:space="preserve"> Indexation!E$92</f>
        <v>CPI(H): Inflate from 2017-18 FYA to 2022-23 FYA</v>
      </c>
      <c r="F301" s="145">
        <f xml:space="preserve"> Indexation!F$92</f>
        <v>1.1806332960179113</v>
      </c>
      <c r="G301" s="127" t="str">
        <f xml:space="preserve"> Indexation!G$92</f>
        <v>factor</v>
      </c>
    </row>
    <row r="302" spans="1:8" outlineLevel="1" x14ac:dyDescent="0.2">
      <c r="F302" s="142"/>
    </row>
    <row r="303" spans="1:8" outlineLevel="1" x14ac:dyDescent="0.2">
      <c r="B303" s="10" t="s">
        <v>327</v>
      </c>
      <c r="F303" s="142"/>
    </row>
    <row r="304" spans="1:8" outlineLevel="2" x14ac:dyDescent="0.2">
      <c r="F304" s="142"/>
    </row>
    <row r="305" spans="2:7" outlineLevel="2" x14ac:dyDescent="0.2">
      <c r="B305" s="10" t="s">
        <v>310</v>
      </c>
      <c r="F305" s="146"/>
    </row>
    <row r="306" spans="2:7" outlineLevel="3" x14ac:dyDescent="0.2">
      <c r="F306" s="146"/>
    </row>
    <row r="307" spans="2:7" outlineLevel="3" x14ac:dyDescent="0.2">
      <c r="E307" s="24" t="s">
        <v>328</v>
      </c>
      <c r="F307" s="146">
        <f xml:space="preserve"> IF(F14 = "n/a", 0, F14 * $F$301)</f>
        <v>92.118912921797545</v>
      </c>
      <c r="G307" s="24" t="s">
        <v>153</v>
      </c>
    </row>
    <row r="308" spans="2:7" outlineLevel="3" x14ac:dyDescent="0.2">
      <c r="E308" s="24" t="s">
        <v>329</v>
      </c>
      <c r="F308" s="146">
        <f t="shared" ref="F308:F312" si="30" xml:space="preserve"> IF(F15 = "n/a", 0, F15 * $F$301)</f>
        <v>1373.1084003678234</v>
      </c>
      <c r="G308" s="24" t="s">
        <v>153</v>
      </c>
    </row>
    <row r="309" spans="2:7" outlineLevel="3" x14ac:dyDescent="0.2">
      <c r="E309" s="24" t="s">
        <v>330</v>
      </c>
      <c r="F309" s="146">
        <f t="shared" si="30"/>
        <v>2068.5935011194624</v>
      </c>
      <c r="G309" s="24" t="s">
        <v>153</v>
      </c>
    </row>
    <row r="310" spans="2:7" outlineLevel="3" x14ac:dyDescent="0.2">
      <c r="E310" s="24" t="s">
        <v>331</v>
      </c>
      <c r="F310" s="146">
        <f t="shared" si="30"/>
        <v>144.83773148888531</v>
      </c>
      <c r="G310" s="24" t="s">
        <v>153</v>
      </c>
    </row>
    <row r="311" spans="2:7" outlineLevel="3" x14ac:dyDescent="0.2">
      <c r="E311" s="24" t="s">
        <v>332</v>
      </c>
      <c r="F311" s="146">
        <f t="shared" si="30"/>
        <v>0</v>
      </c>
      <c r="G311" s="24" t="s">
        <v>153</v>
      </c>
    </row>
    <row r="312" spans="2:7" outlineLevel="3" x14ac:dyDescent="0.2">
      <c r="E312" s="24" t="s">
        <v>333</v>
      </c>
      <c r="F312" s="146">
        <f t="shared" si="30"/>
        <v>0</v>
      </c>
      <c r="G312" s="24" t="s">
        <v>153</v>
      </c>
    </row>
    <row r="313" spans="2:7" outlineLevel="3" x14ac:dyDescent="0.2">
      <c r="F313" s="146"/>
    </row>
    <row r="314" spans="2:7" outlineLevel="3" x14ac:dyDescent="0.2">
      <c r="E314" s="24" t="s">
        <v>334</v>
      </c>
      <c r="F314" s="146">
        <f t="shared" ref="F314:F319" si="31" xml:space="preserve"> IF(F21 = "n/a", 0, F21 * $F$301)</f>
        <v>88.01621221813528</v>
      </c>
      <c r="G314" s="24" t="s">
        <v>153</v>
      </c>
    </row>
    <row r="315" spans="2:7" outlineLevel="3" x14ac:dyDescent="0.2">
      <c r="E315" s="24" t="s">
        <v>335</v>
      </c>
      <c r="F315" s="146">
        <f t="shared" si="31"/>
        <v>1311.9598600671677</v>
      </c>
      <c r="G315" s="24" t="s">
        <v>153</v>
      </c>
    </row>
    <row r="316" spans="2:7" outlineLevel="3" x14ac:dyDescent="0.2">
      <c r="E316" s="24" t="s">
        <v>336</v>
      </c>
      <c r="F316" s="146">
        <f t="shared" si="31"/>
        <v>1976.4734075643689</v>
      </c>
      <c r="G316" s="24" t="s">
        <v>153</v>
      </c>
    </row>
    <row r="317" spans="2:7" outlineLevel="3" x14ac:dyDescent="0.2">
      <c r="E317" s="24" t="s">
        <v>337</v>
      </c>
      <c r="F317" s="146">
        <f t="shared" si="31"/>
        <v>138.38793179273949</v>
      </c>
      <c r="G317" s="24" t="s">
        <v>153</v>
      </c>
    </row>
    <row r="318" spans="2:7" outlineLevel="3" x14ac:dyDescent="0.2">
      <c r="E318" s="24" t="s">
        <v>338</v>
      </c>
      <c r="F318" s="146">
        <f t="shared" si="31"/>
        <v>0</v>
      </c>
      <c r="G318" s="24" t="s">
        <v>153</v>
      </c>
    </row>
    <row r="319" spans="2:7" outlineLevel="3" x14ac:dyDescent="0.2">
      <c r="E319" s="24" t="s">
        <v>339</v>
      </c>
      <c r="F319" s="146">
        <f t="shared" si="31"/>
        <v>0</v>
      </c>
      <c r="G319" s="24" t="s">
        <v>153</v>
      </c>
    </row>
    <row r="320" spans="2:7" outlineLevel="3" x14ac:dyDescent="0.2">
      <c r="F320" s="146"/>
    </row>
    <row r="321" spans="1:7" outlineLevel="3" x14ac:dyDescent="0.2">
      <c r="E321" s="24" t="s">
        <v>340</v>
      </c>
      <c r="F321" s="146">
        <f t="shared" ref="F321:F326" si="32" xml:space="preserve"> IF(F28 = "n/a", 0, F28 * $F$301)</f>
        <v>54.017515192707499</v>
      </c>
      <c r="G321" s="24" t="s">
        <v>153</v>
      </c>
    </row>
    <row r="322" spans="1:7" outlineLevel="3" x14ac:dyDescent="0.2">
      <c r="E322" s="24" t="s">
        <v>341</v>
      </c>
      <c r="F322" s="146">
        <f t="shared" si="32"/>
        <v>1099.3030101551255</v>
      </c>
      <c r="G322" s="24" t="s">
        <v>153</v>
      </c>
    </row>
    <row r="323" spans="1:7" outlineLevel="3" x14ac:dyDescent="0.2">
      <c r="E323" s="24" t="s">
        <v>342</v>
      </c>
      <c r="F323" s="146">
        <f t="shared" si="32"/>
        <v>1455.2875615704461</v>
      </c>
      <c r="G323" s="24" t="s">
        <v>153</v>
      </c>
    </row>
    <row r="324" spans="1:7" outlineLevel="3" x14ac:dyDescent="0.2">
      <c r="E324" s="24" t="s">
        <v>343</v>
      </c>
      <c r="F324" s="146">
        <f t="shared" si="32"/>
        <v>69.454295538141693</v>
      </c>
      <c r="G324" s="24" t="s">
        <v>153</v>
      </c>
    </row>
    <row r="325" spans="1:7" outlineLevel="3" x14ac:dyDescent="0.2">
      <c r="E325" s="24" t="s">
        <v>344</v>
      </c>
      <c r="F325" s="146">
        <f t="shared" si="32"/>
        <v>0</v>
      </c>
      <c r="G325" s="24" t="s">
        <v>153</v>
      </c>
    </row>
    <row r="326" spans="1:7" outlineLevel="3" x14ac:dyDescent="0.2">
      <c r="E326" s="24" t="s">
        <v>345</v>
      </c>
      <c r="F326" s="146">
        <f t="shared" si="32"/>
        <v>0</v>
      </c>
      <c r="G326" s="24" t="s">
        <v>153</v>
      </c>
    </row>
    <row r="327" spans="1:7" outlineLevel="2" x14ac:dyDescent="0.2">
      <c r="F327" s="146"/>
    </row>
    <row r="328" spans="1:7" outlineLevel="2" x14ac:dyDescent="0.2">
      <c r="B328" s="10" t="s">
        <v>311</v>
      </c>
      <c r="F328" s="146"/>
    </row>
    <row r="329" spans="1:7" outlineLevel="3" x14ac:dyDescent="0.2">
      <c r="F329" s="146"/>
    </row>
    <row r="330" spans="1:7" outlineLevel="3" x14ac:dyDescent="0.2">
      <c r="E330" s="24" t="s">
        <v>346</v>
      </c>
      <c r="F330" s="146">
        <f xml:space="preserve"> IF(F37 = "n/a", 0, F37 * $F$301)</f>
        <v>0</v>
      </c>
      <c r="G330" s="24" t="s">
        <v>153</v>
      </c>
    </row>
    <row r="331" spans="1:7" outlineLevel="3" x14ac:dyDescent="0.2">
      <c r="E331" s="24" t="s">
        <v>347</v>
      </c>
      <c r="F331" s="146">
        <f t="shared" ref="F331:F335" si="33" xml:space="preserve"> IF(F38 = "n/a", 0, F38 * $F$301)</f>
        <v>0</v>
      </c>
      <c r="G331" s="24" t="s">
        <v>153</v>
      </c>
    </row>
    <row r="332" spans="1:7" outlineLevel="3" x14ac:dyDescent="0.2">
      <c r="E332" s="24" t="s">
        <v>348</v>
      </c>
      <c r="F332" s="146">
        <f t="shared" si="33"/>
        <v>0</v>
      </c>
      <c r="G332" s="24" t="s">
        <v>153</v>
      </c>
    </row>
    <row r="333" spans="1:7" outlineLevel="3" x14ac:dyDescent="0.2">
      <c r="E333" s="24" t="s">
        <v>349</v>
      </c>
      <c r="F333" s="146">
        <f t="shared" si="33"/>
        <v>0</v>
      </c>
      <c r="G333" s="24" t="s">
        <v>153</v>
      </c>
    </row>
    <row r="334" spans="1:7" outlineLevel="3" x14ac:dyDescent="0.2">
      <c r="A334" s="132"/>
      <c r="E334" s="24" t="s">
        <v>350</v>
      </c>
      <c r="F334" s="146">
        <f t="shared" si="33"/>
        <v>0</v>
      </c>
      <c r="G334" s="24" t="s">
        <v>153</v>
      </c>
    </row>
    <row r="335" spans="1:7" outlineLevel="3" x14ac:dyDescent="0.2">
      <c r="A335" s="132"/>
      <c r="E335" s="24" t="s">
        <v>351</v>
      </c>
      <c r="F335" s="146">
        <f t="shared" si="33"/>
        <v>0</v>
      </c>
      <c r="G335" s="24" t="s">
        <v>153</v>
      </c>
    </row>
    <row r="336" spans="1:7" outlineLevel="3" x14ac:dyDescent="0.2">
      <c r="F336" s="142"/>
    </row>
    <row r="337" spans="1:7" outlineLevel="3" x14ac:dyDescent="0.2">
      <c r="A337" s="132"/>
      <c r="E337" s="24" t="s">
        <v>352</v>
      </c>
      <c r="F337" s="146">
        <f xml:space="preserve"> IF(F44 = "n/a", 0, F44 * $F$301)</f>
        <v>0</v>
      </c>
      <c r="G337" s="24" t="s">
        <v>153</v>
      </c>
    </row>
    <row r="338" spans="1:7" outlineLevel="3" x14ac:dyDescent="0.2">
      <c r="A338" s="132"/>
      <c r="E338" s="24" t="s">
        <v>353</v>
      </c>
      <c r="F338" s="146">
        <f t="shared" ref="F338:F342" si="34" xml:space="preserve"> IF(F45 = "n/a", 0, F45 * $F$301)</f>
        <v>15.322258915720454</v>
      </c>
      <c r="G338" s="24" t="s">
        <v>153</v>
      </c>
    </row>
    <row r="339" spans="1:7" outlineLevel="3" x14ac:dyDescent="0.2">
      <c r="A339" s="132"/>
      <c r="E339" s="24" t="s">
        <v>354</v>
      </c>
      <c r="F339" s="146">
        <f t="shared" si="34"/>
        <v>-6.9338593475131933</v>
      </c>
      <c r="G339" s="24" t="s">
        <v>153</v>
      </c>
    </row>
    <row r="340" spans="1:7" outlineLevel="3" x14ac:dyDescent="0.2">
      <c r="A340" s="132"/>
      <c r="E340" s="24" t="s">
        <v>355</v>
      </c>
      <c r="F340" s="146">
        <f t="shared" si="34"/>
        <v>0</v>
      </c>
      <c r="G340" s="24" t="s">
        <v>153</v>
      </c>
    </row>
    <row r="341" spans="1:7" outlineLevel="3" x14ac:dyDescent="0.2">
      <c r="A341" s="132"/>
      <c r="E341" s="24" t="s">
        <v>356</v>
      </c>
      <c r="F341" s="146">
        <f t="shared" si="34"/>
        <v>0</v>
      </c>
      <c r="G341" s="24" t="s">
        <v>153</v>
      </c>
    </row>
    <row r="342" spans="1:7" outlineLevel="3" x14ac:dyDescent="0.2">
      <c r="A342" s="132"/>
      <c r="E342" s="24" t="s">
        <v>357</v>
      </c>
      <c r="F342" s="146">
        <f t="shared" si="34"/>
        <v>0</v>
      </c>
      <c r="G342" s="24" t="s">
        <v>153</v>
      </c>
    </row>
    <row r="343" spans="1:7" outlineLevel="3" x14ac:dyDescent="0.2">
      <c r="A343" s="132"/>
      <c r="F343" s="146"/>
    </row>
    <row r="344" spans="1:7" outlineLevel="3" x14ac:dyDescent="0.2">
      <c r="A344" s="132"/>
      <c r="E344" s="24" t="s">
        <v>358</v>
      </c>
      <c r="F344" s="146">
        <f t="shared" ref="F344:F349" si="35" xml:space="preserve"> IF(F51 = "n/a", 0, F51 * $F$301)</f>
        <v>0</v>
      </c>
      <c r="G344" s="24" t="s">
        <v>153</v>
      </c>
    </row>
    <row r="345" spans="1:7" outlineLevel="3" x14ac:dyDescent="0.2">
      <c r="A345" s="132"/>
      <c r="E345" s="24" t="s">
        <v>359</v>
      </c>
      <c r="F345" s="146">
        <f t="shared" si="35"/>
        <v>-4.2502798656644802E-2</v>
      </c>
      <c r="G345" s="24" t="s">
        <v>153</v>
      </c>
    </row>
    <row r="346" spans="1:7" outlineLevel="3" x14ac:dyDescent="0.2">
      <c r="E346" s="24" t="s">
        <v>360</v>
      </c>
      <c r="F346" s="146">
        <f t="shared" si="35"/>
        <v>-0.61983248040940353</v>
      </c>
      <c r="G346" s="24" t="s">
        <v>153</v>
      </c>
    </row>
    <row r="347" spans="1:7" outlineLevel="3" x14ac:dyDescent="0.2">
      <c r="A347" s="132"/>
      <c r="E347" s="24" t="s">
        <v>361</v>
      </c>
      <c r="F347" s="146">
        <f t="shared" si="35"/>
        <v>0</v>
      </c>
      <c r="G347" s="24" t="s">
        <v>153</v>
      </c>
    </row>
    <row r="348" spans="1:7" outlineLevel="3" x14ac:dyDescent="0.2">
      <c r="A348" s="132"/>
      <c r="E348" s="24" t="s">
        <v>362</v>
      </c>
      <c r="F348" s="146">
        <f t="shared" si="35"/>
        <v>0</v>
      </c>
      <c r="G348" s="24" t="s">
        <v>153</v>
      </c>
    </row>
    <row r="349" spans="1:7" outlineLevel="3" x14ac:dyDescent="0.2">
      <c r="A349" s="132"/>
      <c r="E349" s="24" t="s">
        <v>363</v>
      </c>
      <c r="F349" s="146">
        <f t="shared" si="35"/>
        <v>0</v>
      </c>
      <c r="G349" s="24" t="s">
        <v>153</v>
      </c>
    </row>
    <row r="350" spans="1:7" outlineLevel="3" x14ac:dyDescent="0.2">
      <c r="A350" s="132"/>
      <c r="F350" s="146"/>
    </row>
    <row r="351" spans="1:7" outlineLevel="3" x14ac:dyDescent="0.2">
      <c r="A351" s="132"/>
      <c r="E351" s="24" t="s">
        <v>364</v>
      </c>
      <c r="F351" s="146">
        <f t="shared" ref="F351:F356" si="36" xml:space="preserve"> IF(F58 = "n/a", 0, F58 * $F$301)</f>
        <v>0.32113225651687188</v>
      </c>
      <c r="G351" s="24" t="s">
        <v>153</v>
      </c>
    </row>
    <row r="352" spans="1:7" outlineLevel="3" x14ac:dyDescent="0.2">
      <c r="A352" s="132"/>
      <c r="E352" s="24" t="s">
        <v>365</v>
      </c>
      <c r="F352" s="146">
        <f t="shared" si="36"/>
        <v>4.5336318567087792</v>
      </c>
      <c r="G352" s="24" t="s">
        <v>153</v>
      </c>
    </row>
    <row r="353" spans="1:7" outlineLevel="3" x14ac:dyDescent="0.2">
      <c r="A353" s="132"/>
      <c r="E353" s="24" t="s">
        <v>366</v>
      </c>
      <c r="F353" s="146">
        <f t="shared" si="36"/>
        <v>7.1699860067167762</v>
      </c>
      <c r="G353" s="24" t="s">
        <v>153</v>
      </c>
    </row>
    <row r="354" spans="1:7" outlineLevel="3" x14ac:dyDescent="0.2">
      <c r="A354" s="132"/>
      <c r="E354" s="24" t="s">
        <v>367</v>
      </c>
      <c r="F354" s="146">
        <f t="shared" si="36"/>
        <v>0.51239485047177347</v>
      </c>
      <c r="G354" s="24" t="s">
        <v>153</v>
      </c>
    </row>
    <row r="355" spans="1:7" outlineLevel="3" x14ac:dyDescent="0.2">
      <c r="A355" s="132"/>
      <c r="E355" s="24" t="s">
        <v>368</v>
      </c>
      <c r="F355" s="146">
        <f t="shared" si="36"/>
        <v>0</v>
      </c>
      <c r="G355" s="24" t="s">
        <v>153</v>
      </c>
    </row>
    <row r="356" spans="1:7" outlineLevel="3" x14ac:dyDescent="0.2">
      <c r="A356" s="132"/>
      <c r="E356" s="24" t="s">
        <v>369</v>
      </c>
      <c r="F356" s="146">
        <f t="shared" si="36"/>
        <v>0</v>
      </c>
      <c r="G356" s="24" t="s">
        <v>153</v>
      </c>
    </row>
    <row r="357" spans="1:7" outlineLevel="3" x14ac:dyDescent="0.2">
      <c r="F357" s="142"/>
    </row>
    <row r="358" spans="1:7" outlineLevel="3" x14ac:dyDescent="0.2">
      <c r="A358" s="132"/>
      <c r="E358" s="24" t="s">
        <v>370</v>
      </c>
      <c r="F358" s="146">
        <f t="shared" ref="F358:F363" si="37" xml:space="preserve"> IF(F65 = "n/a", 0, F65 * $F$301)</f>
        <v>0</v>
      </c>
      <c r="G358" s="24" t="s">
        <v>153</v>
      </c>
    </row>
    <row r="359" spans="1:7" outlineLevel="3" x14ac:dyDescent="0.2">
      <c r="A359" s="132"/>
      <c r="E359" s="24" t="s">
        <v>371</v>
      </c>
      <c r="F359" s="146">
        <f t="shared" si="37"/>
        <v>0</v>
      </c>
      <c r="G359" s="24" t="s">
        <v>153</v>
      </c>
    </row>
    <row r="360" spans="1:7" outlineLevel="3" x14ac:dyDescent="0.2">
      <c r="A360" s="132"/>
      <c r="E360" s="24" t="s">
        <v>372</v>
      </c>
      <c r="F360" s="146">
        <f t="shared" si="37"/>
        <v>0</v>
      </c>
      <c r="G360" s="24" t="s">
        <v>153</v>
      </c>
    </row>
    <row r="361" spans="1:7" outlineLevel="3" x14ac:dyDescent="0.2">
      <c r="A361" s="132"/>
      <c r="E361" s="24" t="s">
        <v>373</v>
      </c>
      <c r="F361" s="146">
        <f t="shared" si="37"/>
        <v>0</v>
      </c>
      <c r="G361" s="24" t="s">
        <v>153</v>
      </c>
    </row>
    <row r="362" spans="1:7" outlineLevel="3" x14ac:dyDescent="0.2">
      <c r="A362" s="132"/>
      <c r="E362" s="24" t="s">
        <v>374</v>
      </c>
      <c r="F362" s="146">
        <f t="shared" si="37"/>
        <v>0</v>
      </c>
      <c r="G362" s="24" t="s">
        <v>153</v>
      </c>
    </row>
    <row r="363" spans="1:7" outlineLevel="3" x14ac:dyDescent="0.2">
      <c r="A363" s="132"/>
      <c r="E363" s="24" t="s">
        <v>375</v>
      </c>
      <c r="F363" s="146">
        <f t="shared" si="37"/>
        <v>0</v>
      </c>
      <c r="G363" s="24" t="s">
        <v>153</v>
      </c>
    </row>
    <row r="364" spans="1:7" outlineLevel="3" x14ac:dyDescent="0.2">
      <c r="A364" s="132"/>
      <c r="F364" s="146"/>
    </row>
    <row r="365" spans="1:7" outlineLevel="3" x14ac:dyDescent="0.2">
      <c r="A365" s="132"/>
      <c r="E365" s="24" t="s">
        <v>376</v>
      </c>
      <c r="F365" s="146">
        <f t="shared" ref="F365:F370" si="38" xml:space="preserve"> IF(F72 = "n/a", 0, F72 * $F$301)</f>
        <v>0</v>
      </c>
      <c r="G365" s="24" t="s">
        <v>153</v>
      </c>
    </row>
    <row r="366" spans="1:7" outlineLevel="3" x14ac:dyDescent="0.2">
      <c r="A366" s="132"/>
      <c r="E366" s="24" t="s">
        <v>377</v>
      </c>
      <c r="F366" s="146">
        <f t="shared" si="38"/>
        <v>0</v>
      </c>
      <c r="G366" s="24" t="s">
        <v>153</v>
      </c>
    </row>
    <row r="367" spans="1:7" outlineLevel="3" x14ac:dyDescent="0.2">
      <c r="E367" s="24" t="s">
        <v>378</v>
      </c>
      <c r="F367" s="146">
        <f t="shared" si="38"/>
        <v>0</v>
      </c>
      <c r="G367" s="24" t="s">
        <v>153</v>
      </c>
    </row>
    <row r="368" spans="1:7" outlineLevel="3" x14ac:dyDescent="0.2">
      <c r="A368" s="132"/>
      <c r="E368" s="24" t="s">
        <v>379</v>
      </c>
      <c r="F368" s="146">
        <f t="shared" si="38"/>
        <v>0</v>
      </c>
      <c r="G368" s="24" t="s">
        <v>153</v>
      </c>
    </row>
    <row r="369" spans="1:7" outlineLevel="3" x14ac:dyDescent="0.2">
      <c r="A369" s="132"/>
      <c r="E369" s="24" t="s">
        <v>380</v>
      </c>
      <c r="F369" s="146">
        <f t="shared" si="38"/>
        <v>0</v>
      </c>
      <c r="G369" s="24" t="s">
        <v>153</v>
      </c>
    </row>
    <row r="370" spans="1:7" outlineLevel="3" x14ac:dyDescent="0.2">
      <c r="A370" s="132"/>
      <c r="E370" s="24" t="s">
        <v>381</v>
      </c>
      <c r="F370" s="146">
        <f t="shared" si="38"/>
        <v>0</v>
      </c>
      <c r="G370" s="24" t="s">
        <v>153</v>
      </c>
    </row>
    <row r="371" spans="1:7" outlineLevel="2" x14ac:dyDescent="0.2">
      <c r="A371" s="132"/>
      <c r="F371" s="146"/>
    </row>
    <row r="372" spans="1:7" outlineLevel="2" x14ac:dyDescent="0.2">
      <c r="A372" s="132"/>
      <c r="B372" s="10" t="s">
        <v>312</v>
      </c>
      <c r="F372" s="146"/>
    </row>
    <row r="373" spans="1:7" outlineLevel="3" x14ac:dyDescent="0.2">
      <c r="A373" s="132"/>
      <c r="F373" s="146"/>
    </row>
    <row r="374" spans="1:7" outlineLevel="3" x14ac:dyDescent="0.2">
      <c r="A374" s="132"/>
      <c r="E374" s="24" t="s">
        <v>382</v>
      </c>
      <c r="F374" s="146">
        <f xml:space="preserve"> IF(F81 = "n/a", 0, F81 * $F$301)</f>
        <v>0</v>
      </c>
      <c r="G374" s="24" t="s">
        <v>153</v>
      </c>
    </row>
    <row r="375" spans="1:7" outlineLevel="3" x14ac:dyDescent="0.2">
      <c r="A375" s="132"/>
      <c r="E375" s="24" t="s">
        <v>383</v>
      </c>
      <c r="F375" s="146">
        <f t="shared" ref="F375:F379" si="39" xml:space="preserve"> IF(F82 = "n/a", 0, F82 * $F$301)</f>
        <v>0</v>
      </c>
      <c r="G375" s="24" t="s">
        <v>153</v>
      </c>
    </row>
    <row r="376" spans="1:7" outlineLevel="3" x14ac:dyDescent="0.2">
      <c r="A376" s="132"/>
      <c r="E376" s="24" t="s">
        <v>384</v>
      </c>
      <c r="F376" s="146">
        <f t="shared" si="39"/>
        <v>0</v>
      </c>
      <c r="G376" s="24" t="s">
        <v>153</v>
      </c>
    </row>
    <row r="377" spans="1:7" outlineLevel="3" x14ac:dyDescent="0.2">
      <c r="E377" s="24" t="s">
        <v>385</v>
      </c>
      <c r="F377" s="146">
        <f t="shared" si="39"/>
        <v>0</v>
      </c>
      <c r="G377" s="24" t="s">
        <v>153</v>
      </c>
    </row>
    <row r="378" spans="1:7" outlineLevel="3" x14ac:dyDescent="0.2">
      <c r="A378" s="132"/>
      <c r="E378" s="24" t="s">
        <v>386</v>
      </c>
      <c r="F378" s="146">
        <f t="shared" si="39"/>
        <v>0</v>
      </c>
      <c r="G378" s="24" t="s">
        <v>153</v>
      </c>
    </row>
    <row r="379" spans="1:7" outlineLevel="3" x14ac:dyDescent="0.2">
      <c r="A379" s="132"/>
      <c r="E379" s="24" t="s">
        <v>387</v>
      </c>
      <c r="F379" s="146">
        <f t="shared" si="39"/>
        <v>0</v>
      </c>
      <c r="G379" s="24" t="s">
        <v>153</v>
      </c>
    </row>
    <row r="380" spans="1:7" outlineLevel="3" x14ac:dyDescent="0.2">
      <c r="A380" s="132"/>
      <c r="F380" s="146"/>
    </row>
    <row r="381" spans="1:7" outlineLevel="3" x14ac:dyDescent="0.2">
      <c r="A381" s="132"/>
      <c r="E381" s="24" t="s">
        <v>388</v>
      </c>
      <c r="F381" s="146">
        <f t="shared" ref="F381:F386" si="40" xml:space="preserve"> IF(F88 = "n/a", 0, F88 * $F$301)</f>
        <v>0</v>
      </c>
      <c r="G381" s="24" t="s">
        <v>153</v>
      </c>
    </row>
    <row r="382" spans="1:7" outlineLevel="3" x14ac:dyDescent="0.2">
      <c r="A382" s="132"/>
      <c r="E382" s="24" t="s">
        <v>389</v>
      </c>
      <c r="F382" s="146">
        <f t="shared" si="40"/>
        <v>8.1463697425235893</v>
      </c>
      <c r="G382" s="24" t="s">
        <v>153</v>
      </c>
    </row>
    <row r="383" spans="1:7" outlineLevel="3" x14ac:dyDescent="0.2">
      <c r="A383" s="132"/>
      <c r="E383" s="24" t="s">
        <v>390</v>
      </c>
      <c r="F383" s="146">
        <f t="shared" si="40"/>
        <v>0</v>
      </c>
      <c r="G383" s="24" t="s">
        <v>153</v>
      </c>
    </row>
    <row r="384" spans="1:7" outlineLevel="3" x14ac:dyDescent="0.2">
      <c r="A384" s="132"/>
      <c r="E384" s="24" t="s">
        <v>391</v>
      </c>
      <c r="F384" s="146">
        <f t="shared" si="40"/>
        <v>0</v>
      </c>
      <c r="G384" s="24" t="s">
        <v>153</v>
      </c>
    </row>
    <row r="385" spans="1:7" outlineLevel="3" x14ac:dyDescent="0.2">
      <c r="A385" s="132"/>
      <c r="E385" s="24" t="s">
        <v>392</v>
      </c>
      <c r="F385" s="146">
        <f t="shared" si="40"/>
        <v>0</v>
      </c>
      <c r="G385" s="24" t="s">
        <v>153</v>
      </c>
    </row>
    <row r="386" spans="1:7" outlineLevel="3" x14ac:dyDescent="0.2">
      <c r="A386" s="132"/>
      <c r="E386" s="24" t="s">
        <v>393</v>
      </c>
      <c r="F386" s="146">
        <f t="shared" si="40"/>
        <v>0</v>
      </c>
      <c r="G386" s="24" t="s">
        <v>153</v>
      </c>
    </row>
    <row r="387" spans="1:7" outlineLevel="3" x14ac:dyDescent="0.2">
      <c r="A387" s="132"/>
      <c r="F387" s="146"/>
    </row>
    <row r="388" spans="1:7" outlineLevel="3" x14ac:dyDescent="0.2">
      <c r="E388" s="24" t="s">
        <v>394</v>
      </c>
      <c r="F388" s="146">
        <f t="shared" ref="F388:F393" si="41" xml:space="preserve"> IF(F95 = "n/a", 0, F95 * $F$301)</f>
        <v>-1.5112106189029266</v>
      </c>
      <c r="G388" s="24" t="s">
        <v>153</v>
      </c>
    </row>
    <row r="389" spans="1:7" outlineLevel="3" x14ac:dyDescent="0.2">
      <c r="A389" s="132"/>
      <c r="E389" s="24" t="s">
        <v>395</v>
      </c>
      <c r="F389" s="146">
        <f t="shared" si="41"/>
        <v>86.670290260674861</v>
      </c>
      <c r="G389" s="24" t="s">
        <v>153</v>
      </c>
    </row>
    <row r="390" spans="1:7" outlineLevel="3" x14ac:dyDescent="0.2">
      <c r="A390" s="132"/>
      <c r="E390" s="24" t="s">
        <v>396</v>
      </c>
      <c r="F390" s="146">
        <f t="shared" si="41"/>
        <v>-64.867535183112096</v>
      </c>
      <c r="G390" s="24" t="s">
        <v>153</v>
      </c>
    </row>
    <row r="391" spans="1:7" outlineLevel="3" x14ac:dyDescent="0.2">
      <c r="A391" s="132"/>
      <c r="E391" s="24" t="s">
        <v>397</v>
      </c>
      <c r="F391" s="146">
        <f t="shared" si="41"/>
        <v>0.40613785383016149</v>
      </c>
      <c r="G391" s="24" t="s">
        <v>153</v>
      </c>
    </row>
    <row r="392" spans="1:7" outlineLevel="3" x14ac:dyDescent="0.2">
      <c r="A392" s="132"/>
      <c r="E392" s="24" t="s">
        <v>398</v>
      </c>
      <c r="F392" s="146">
        <f t="shared" si="41"/>
        <v>0</v>
      </c>
      <c r="G392" s="24" t="s">
        <v>153</v>
      </c>
    </row>
    <row r="393" spans="1:7" outlineLevel="3" x14ac:dyDescent="0.2">
      <c r="A393" s="132"/>
      <c r="E393" s="24" t="s">
        <v>399</v>
      </c>
      <c r="F393" s="146">
        <f t="shared" si="41"/>
        <v>0</v>
      </c>
      <c r="G393" s="24" t="s">
        <v>153</v>
      </c>
    </row>
    <row r="394" spans="1:7" outlineLevel="3" x14ac:dyDescent="0.2">
      <c r="A394" s="132"/>
      <c r="F394" s="146"/>
    </row>
    <row r="395" spans="1:7" outlineLevel="3" x14ac:dyDescent="0.2">
      <c r="A395" s="132"/>
      <c r="E395" s="24" t="s">
        <v>400</v>
      </c>
      <c r="F395" s="146">
        <f t="shared" ref="F395:F400" si="42" xml:space="preserve"> IF(F102 = "n/a", 0, F102 * $F$301)</f>
        <v>-0.60684551415320642</v>
      </c>
      <c r="G395" s="24" t="s">
        <v>153</v>
      </c>
    </row>
    <row r="396" spans="1:7" outlineLevel="3" x14ac:dyDescent="0.2">
      <c r="A396" s="132"/>
      <c r="E396" s="24" t="s">
        <v>401</v>
      </c>
      <c r="F396" s="146">
        <f t="shared" si="42"/>
        <v>-2.8122685111146648</v>
      </c>
      <c r="G396" s="24" t="s">
        <v>153</v>
      </c>
    </row>
    <row r="397" spans="1:7" outlineLevel="3" x14ac:dyDescent="0.2">
      <c r="A397" s="132"/>
      <c r="E397" s="24" t="s">
        <v>402</v>
      </c>
      <c r="F397" s="146">
        <f t="shared" si="42"/>
        <v>-5.133393571085878</v>
      </c>
      <c r="G397" s="24" t="s">
        <v>153</v>
      </c>
    </row>
    <row r="398" spans="1:7" outlineLevel="3" x14ac:dyDescent="0.2">
      <c r="E398" s="24" t="s">
        <v>403</v>
      </c>
      <c r="F398" s="146">
        <f t="shared" si="42"/>
        <v>0</v>
      </c>
      <c r="G398" s="24" t="s">
        <v>153</v>
      </c>
    </row>
    <row r="399" spans="1:7" outlineLevel="3" x14ac:dyDescent="0.2">
      <c r="A399" s="132"/>
      <c r="E399" s="24" t="s">
        <v>404</v>
      </c>
      <c r="F399" s="146">
        <f t="shared" si="42"/>
        <v>0</v>
      </c>
      <c r="G399" s="24" t="s">
        <v>153</v>
      </c>
    </row>
    <row r="400" spans="1:7" outlineLevel="3" x14ac:dyDescent="0.2">
      <c r="A400" s="132"/>
      <c r="E400" s="24" t="s">
        <v>405</v>
      </c>
      <c r="F400" s="146">
        <f t="shared" si="42"/>
        <v>0</v>
      </c>
      <c r="G400" s="24" t="s">
        <v>153</v>
      </c>
    </row>
    <row r="401" spans="1:7" outlineLevel="3" x14ac:dyDescent="0.2">
      <c r="A401" s="132"/>
      <c r="F401" s="146"/>
    </row>
    <row r="402" spans="1:7" outlineLevel="3" x14ac:dyDescent="0.2">
      <c r="A402" s="132"/>
      <c r="E402" s="24" t="s">
        <v>406</v>
      </c>
      <c r="F402" s="146">
        <f t="shared" ref="F402:F407" si="43" xml:space="preserve"> IF(F109 = "n/a", 0, F109 * $F$301)</f>
        <v>4.9161570446185827</v>
      </c>
      <c r="G402" s="24" t="s">
        <v>153</v>
      </c>
    </row>
    <row r="403" spans="1:7" outlineLevel="3" x14ac:dyDescent="0.2">
      <c r="A403" s="132"/>
      <c r="E403" s="24" t="s">
        <v>407</v>
      </c>
      <c r="F403" s="146">
        <f t="shared" si="43"/>
        <v>72.876951463297615</v>
      </c>
      <c r="G403" s="24" t="s">
        <v>153</v>
      </c>
    </row>
    <row r="404" spans="1:7" outlineLevel="3" x14ac:dyDescent="0.2">
      <c r="A404" s="132"/>
      <c r="E404" s="24" t="s">
        <v>408</v>
      </c>
      <c r="F404" s="146">
        <f t="shared" si="43"/>
        <v>110.46595434191588</v>
      </c>
      <c r="G404" s="24" t="s">
        <v>153</v>
      </c>
    </row>
    <row r="405" spans="1:7" outlineLevel="3" x14ac:dyDescent="0.2">
      <c r="A405" s="132"/>
      <c r="E405" s="24" t="s">
        <v>409</v>
      </c>
      <c r="F405" s="146">
        <f t="shared" si="43"/>
        <v>7.7744702542779462</v>
      </c>
      <c r="G405" s="24" t="s">
        <v>153</v>
      </c>
    </row>
    <row r="406" spans="1:7" outlineLevel="3" x14ac:dyDescent="0.2">
      <c r="A406" s="132"/>
      <c r="E406" s="24" t="s">
        <v>410</v>
      </c>
      <c r="F406" s="146">
        <f t="shared" si="43"/>
        <v>0</v>
      </c>
      <c r="G406" s="24" t="s">
        <v>153</v>
      </c>
    </row>
    <row r="407" spans="1:7" outlineLevel="3" x14ac:dyDescent="0.2">
      <c r="A407" s="132"/>
      <c r="E407" s="24" t="s">
        <v>411</v>
      </c>
      <c r="F407" s="146">
        <f t="shared" si="43"/>
        <v>0</v>
      </c>
      <c r="G407" s="24" t="s">
        <v>153</v>
      </c>
    </row>
    <row r="408" spans="1:7" outlineLevel="3" x14ac:dyDescent="0.2">
      <c r="A408" s="132"/>
      <c r="F408" s="146"/>
    </row>
    <row r="409" spans="1:7" outlineLevel="3" x14ac:dyDescent="0.2">
      <c r="E409" s="24" t="s">
        <v>412</v>
      </c>
      <c r="F409" s="146">
        <f t="shared" ref="F409:F414" si="44" xml:space="preserve"> IF(F116 = "n/a", 0, F116 * $F$301)</f>
        <v>6.7555837198144895</v>
      </c>
      <c r="G409" s="24" t="s">
        <v>153</v>
      </c>
    </row>
    <row r="410" spans="1:7" outlineLevel="3" x14ac:dyDescent="0.2">
      <c r="A410" s="132"/>
      <c r="E410" s="24" t="s">
        <v>413</v>
      </c>
      <c r="F410" s="146">
        <f t="shared" si="44"/>
        <v>12.303379577802653</v>
      </c>
      <c r="G410" s="24" t="s">
        <v>153</v>
      </c>
    </row>
    <row r="411" spans="1:7" outlineLevel="3" x14ac:dyDescent="0.2">
      <c r="A411" s="132"/>
      <c r="E411" s="24" t="s">
        <v>414</v>
      </c>
      <c r="F411" s="146">
        <f t="shared" si="44"/>
        <v>0</v>
      </c>
      <c r="G411" s="24" t="s">
        <v>153</v>
      </c>
    </row>
    <row r="412" spans="1:7" outlineLevel="3" x14ac:dyDescent="0.2">
      <c r="A412" s="132"/>
      <c r="E412" s="24" t="s">
        <v>415</v>
      </c>
      <c r="F412" s="146">
        <f t="shared" si="44"/>
        <v>0</v>
      </c>
      <c r="G412" s="24" t="s">
        <v>153</v>
      </c>
    </row>
    <row r="413" spans="1:7" outlineLevel="3" x14ac:dyDescent="0.2">
      <c r="A413" s="132"/>
      <c r="E413" s="24" t="s">
        <v>416</v>
      </c>
      <c r="F413" s="146">
        <f t="shared" si="44"/>
        <v>0</v>
      </c>
      <c r="G413" s="24" t="s">
        <v>153</v>
      </c>
    </row>
    <row r="414" spans="1:7" outlineLevel="3" x14ac:dyDescent="0.2">
      <c r="A414" s="132"/>
      <c r="E414" s="24" t="s">
        <v>417</v>
      </c>
      <c r="F414" s="146">
        <f t="shared" si="44"/>
        <v>0</v>
      </c>
      <c r="G414" s="24" t="s">
        <v>153</v>
      </c>
    </row>
    <row r="415" spans="1:7" outlineLevel="3" x14ac:dyDescent="0.2">
      <c r="A415" s="132"/>
      <c r="F415" s="146"/>
    </row>
    <row r="416" spans="1:7" outlineLevel="3" x14ac:dyDescent="0.2">
      <c r="A416" s="132"/>
      <c r="E416" s="24" t="s">
        <v>418</v>
      </c>
      <c r="F416" s="146">
        <f t="shared" ref="F416:F421" si="45" xml:space="preserve"> IF(F123 = "n/a", 0, F123 * $F$301)</f>
        <v>0</v>
      </c>
      <c r="G416" s="24" t="s">
        <v>153</v>
      </c>
    </row>
    <row r="417" spans="1:7" outlineLevel="3" x14ac:dyDescent="0.2">
      <c r="A417" s="132"/>
      <c r="E417" s="24" t="s">
        <v>419</v>
      </c>
      <c r="F417" s="146">
        <f t="shared" si="45"/>
        <v>0</v>
      </c>
      <c r="G417" s="24" t="s">
        <v>153</v>
      </c>
    </row>
    <row r="418" spans="1:7" outlineLevel="3" x14ac:dyDescent="0.2">
      <c r="A418" s="132"/>
      <c r="E418" s="24" t="s">
        <v>420</v>
      </c>
      <c r="F418" s="146">
        <f t="shared" si="45"/>
        <v>0</v>
      </c>
      <c r="G418" s="24" t="s">
        <v>153</v>
      </c>
    </row>
    <row r="419" spans="1:7" outlineLevel="3" x14ac:dyDescent="0.2">
      <c r="E419" s="24" t="s">
        <v>421</v>
      </c>
      <c r="F419" s="146">
        <f t="shared" si="45"/>
        <v>0</v>
      </c>
      <c r="G419" s="24" t="s">
        <v>153</v>
      </c>
    </row>
    <row r="420" spans="1:7" outlineLevel="3" x14ac:dyDescent="0.2">
      <c r="A420" s="132"/>
      <c r="E420" s="24" t="s">
        <v>422</v>
      </c>
      <c r="F420" s="146">
        <f t="shared" si="45"/>
        <v>0</v>
      </c>
      <c r="G420" s="24" t="s">
        <v>153</v>
      </c>
    </row>
    <row r="421" spans="1:7" outlineLevel="3" x14ac:dyDescent="0.2">
      <c r="A421" s="132"/>
      <c r="E421" s="24" t="s">
        <v>423</v>
      </c>
      <c r="F421" s="146">
        <f t="shared" si="45"/>
        <v>0</v>
      </c>
      <c r="G421" s="24" t="s">
        <v>153</v>
      </c>
    </row>
    <row r="422" spans="1:7" outlineLevel="3" x14ac:dyDescent="0.2">
      <c r="A422" s="132"/>
      <c r="F422" s="146"/>
    </row>
    <row r="423" spans="1:7" outlineLevel="3" x14ac:dyDescent="0.2">
      <c r="A423" s="132"/>
      <c r="E423" s="24" t="s">
        <v>424</v>
      </c>
      <c r="F423" s="146">
        <f t="shared" ref="F423:F428" si="46" xml:space="preserve"> IF(F130 = "n/a", 0, F130 * $F$301)</f>
        <v>0</v>
      </c>
      <c r="G423" s="24" t="s">
        <v>153</v>
      </c>
    </row>
    <row r="424" spans="1:7" outlineLevel="3" x14ac:dyDescent="0.2">
      <c r="A424" s="132"/>
      <c r="E424" s="24" t="s">
        <v>425</v>
      </c>
      <c r="F424" s="146">
        <f t="shared" si="46"/>
        <v>0</v>
      </c>
      <c r="G424" s="24" t="s">
        <v>153</v>
      </c>
    </row>
    <row r="425" spans="1:7" outlineLevel="3" x14ac:dyDescent="0.2">
      <c r="A425" s="132"/>
      <c r="E425" s="24" t="s">
        <v>426</v>
      </c>
      <c r="F425" s="146">
        <f t="shared" si="46"/>
        <v>0</v>
      </c>
      <c r="G425" s="24" t="s">
        <v>153</v>
      </c>
    </row>
    <row r="426" spans="1:7" outlineLevel="3" x14ac:dyDescent="0.2">
      <c r="A426" s="132"/>
      <c r="E426" s="24" t="s">
        <v>427</v>
      </c>
      <c r="F426" s="146">
        <f t="shared" si="46"/>
        <v>0</v>
      </c>
      <c r="G426" s="24" t="s">
        <v>153</v>
      </c>
    </row>
    <row r="427" spans="1:7" outlineLevel="3" x14ac:dyDescent="0.2">
      <c r="A427" s="132"/>
      <c r="E427" s="24" t="s">
        <v>428</v>
      </c>
      <c r="F427" s="146">
        <f t="shared" si="46"/>
        <v>0</v>
      </c>
      <c r="G427" s="24" t="s">
        <v>153</v>
      </c>
    </row>
    <row r="428" spans="1:7" outlineLevel="3" x14ac:dyDescent="0.2">
      <c r="A428" s="132"/>
      <c r="E428" s="24" t="s">
        <v>429</v>
      </c>
      <c r="F428" s="146">
        <f t="shared" si="46"/>
        <v>0</v>
      </c>
      <c r="G428" s="24" t="s">
        <v>153</v>
      </c>
    </row>
    <row r="429" spans="1:7" outlineLevel="3" x14ac:dyDescent="0.2">
      <c r="A429" s="132"/>
      <c r="F429" s="146"/>
    </row>
    <row r="430" spans="1:7" outlineLevel="3" x14ac:dyDescent="0.2">
      <c r="E430" s="24" t="s">
        <v>430</v>
      </c>
      <c r="F430" s="146">
        <f t="shared" ref="F430:F435" si="47" xml:space="preserve"> IF(F137 = "n/a", 0, F137 * $F$301)</f>
        <v>0</v>
      </c>
      <c r="G430" s="24" t="s">
        <v>153</v>
      </c>
    </row>
    <row r="431" spans="1:7" outlineLevel="3" x14ac:dyDescent="0.2">
      <c r="A431" s="132"/>
      <c r="E431" s="24" t="s">
        <v>431</v>
      </c>
      <c r="F431" s="146">
        <f t="shared" si="47"/>
        <v>0</v>
      </c>
      <c r="G431" s="24" t="s">
        <v>153</v>
      </c>
    </row>
    <row r="432" spans="1:7" outlineLevel="3" x14ac:dyDescent="0.2">
      <c r="A432" s="132"/>
      <c r="E432" s="24" t="s">
        <v>432</v>
      </c>
      <c r="F432" s="146">
        <f t="shared" si="47"/>
        <v>0</v>
      </c>
      <c r="G432" s="24" t="s">
        <v>153</v>
      </c>
    </row>
    <row r="433" spans="1:7" outlineLevel="3" x14ac:dyDescent="0.2">
      <c r="A433" s="132"/>
      <c r="E433" s="24" t="s">
        <v>433</v>
      </c>
      <c r="F433" s="146">
        <f t="shared" si="47"/>
        <v>0</v>
      </c>
      <c r="G433" s="24" t="s">
        <v>153</v>
      </c>
    </row>
    <row r="434" spans="1:7" outlineLevel="3" x14ac:dyDescent="0.2">
      <c r="A434" s="132"/>
      <c r="E434" s="24" t="s">
        <v>434</v>
      </c>
      <c r="F434" s="146">
        <f t="shared" si="47"/>
        <v>0</v>
      </c>
      <c r="G434" s="24" t="s">
        <v>153</v>
      </c>
    </row>
    <row r="435" spans="1:7" outlineLevel="3" x14ac:dyDescent="0.2">
      <c r="A435" s="132"/>
      <c r="E435" s="24" t="s">
        <v>435</v>
      </c>
      <c r="F435" s="146">
        <f t="shared" si="47"/>
        <v>0</v>
      </c>
      <c r="G435" s="24" t="s">
        <v>153</v>
      </c>
    </row>
    <row r="436" spans="1:7" s="135" customFormat="1" outlineLevel="2" x14ac:dyDescent="0.2">
      <c r="A436" s="132"/>
      <c r="B436" s="132"/>
      <c r="C436" s="133"/>
      <c r="D436" s="134"/>
      <c r="F436" s="146"/>
    </row>
    <row r="437" spans="1:7" s="135" customFormat="1" outlineLevel="2" x14ac:dyDescent="0.2">
      <c r="A437" s="132"/>
      <c r="B437" s="132" t="s">
        <v>313</v>
      </c>
      <c r="C437" s="133"/>
      <c r="D437" s="134"/>
      <c r="F437" s="146"/>
    </row>
    <row r="438" spans="1:7" s="135" customFormat="1" outlineLevel="3" x14ac:dyDescent="0.2">
      <c r="A438" s="132"/>
      <c r="B438" s="132"/>
      <c r="C438" s="133"/>
      <c r="D438" s="134"/>
      <c r="F438" s="146"/>
    </row>
    <row r="439" spans="1:7" s="135" customFormat="1" outlineLevel="3" x14ac:dyDescent="0.2">
      <c r="A439" s="132"/>
      <c r="B439" s="132"/>
      <c r="C439" s="133"/>
      <c r="D439" s="134"/>
      <c r="E439" s="135" t="s">
        <v>436</v>
      </c>
      <c r="F439" s="146">
        <f xml:space="preserve"> IF(F146 = "n/a", 0, F146 * $F$301)</f>
        <v>2.0625663681432913</v>
      </c>
      <c r="G439" s="135" t="s">
        <v>153</v>
      </c>
    </row>
    <row r="440" spans="1:7" s="135" customFormat="1" outlineLevel="3" x14ac:dyDescent="0.2">
      <c r="A440" s="132"/>
      <c r="B440" s="132"/>
      <c r="C440" s="133"/>
      <c r="D440" s="134"/>
      <c r="E440" s="135" t="s">
        <v>437</v>
      </c>
      <c r="F440" s="146">
        <f t="shared" ref="F440:F444" si="48" xml:space="preserve"> IF(F147 = "n/a", 0, F147 * $F$301)</f>
        <v>6.7059971213817358</v>
      </c>
      <c r="G440" s="135" t="s">
        <v>153</v>
      </c>
    </row>
    <row r="441" spans="1:7" s="135" customFormat="1" outlineLevel="3" x14ac:dyDescent="0.2">
      <c r="A441" s="132"/>
      <c r="B441" s="132"/>
      <c r="C441" s="133"/>
      <c r="D441" s="134"/>
      <c r="E441" s="135" t="s">
        <v>438</v>
      </c>
      <c r="F441" s="146">
        <f t="shared" si="48"/>
        <v>21.809838877338876</v>
      </c>
      <c r="G441" s="135" t="s">
        <v>153</v>
      </c>
    </row>
    <row r="442" spans="1:7" s="135" customFormat="1" outlineLevel="3" x14ac:dyDescent="0.2">
      <c r="A442" s="132"/>
      <c r="B442" s="132"/>
      <c r="C442" s="133"/>
      <c r="D442" s="134"/>
      <c r="E442" s="135" t="s">
        <v>439</v>
      </c>
      <c r="F442" s="146">
        <f t="shared" si="48"/>
        <v>0</v>
      </c>
      <c r="G442" s="135" t="s">
        <v>153</v>
      </c>
    </row>
    <row r="443" spans="1:7" s="135" customFormat="1" outlineLevel="3" x14ac:dyDescent="0.2">
      <c r="A443" s="132"/>
      <c r="B443" s="132"/>
      <c r="C443" s="133"/>
      <c r="D443" s="134"/>
      <c r="E443" s="135" t="s">
        <v>440</v>
      </c>
      <c r="F443" s="146">
        <f t="shared" si="48"/>
        <v>0</v>
      </c>
      <c r="G443" s="135" t="s">
        <v>153</v>
      </c>
    </row>
    <row r="444" spans="1:7" s="135" customFormat="1" outlineLevel="3" x14ac:dyDescent="0.2">
      <c r="A444" s="132"/>
      <c r="B444" s="132"/>
      <c r="C444" s="133"/>
      <c r="D444" s="134"/>
      <c r="E444" s="135" t="s">
        <v>441</v>
      </c>
      <c r="F444" s="146">
        <f t="shared" si="48"/>
        <v>0</v>
      </c>
      <c r="G444" s="135" t="s">
        <v>153</v>
      </c>
    </row>
    <row r="445" spans="1:7" s="135" customFormat="1" outlineLevel="3" x14ac:dyDescent="0.2">
      <c r="A445" s="132"/>
      <c r="B445" s="132"/>
      <c r="C445" s="133"/>
      <c r="D445" s="134"/>
      <c r="F445" s="146"/>
    </row>
    <row r="446" spans="1:7" s="135" customFormat="1" outlineLevel="3" x14ac:dyDescent="0.2">
      <c r="A446" s="132"/>
      <c r="B446" s="132"/>
      <c r="C446" s="133"/>
      <c r="D446" s="134"/>
      <c r="E446" s="135" t="s">
        <v>442</v>
      </c>
      <c r="F446" s="146">
        <f t="shared" ref="F446:F450" si="49" xml:space="preserve"> IF(F153 = "n/a", 0, F153 * $F$301)</f>
        <v>4.3128534303534298</v>
      </c>
      <c r="G446" s="135" t="s">
        <v>153</v>
      </c>
    </row>
    <row r="447" spans="1:7" s="135" customFormat="1" outlineLevel="3" x14ac:dyDescent="0.2">
      <c r="A447" s="132"/>
      <c r="B447" s="132"/>
      <c r="C447" s="133"/>
      <c r="D447" s="134"/>
      <c r="E447" s="135" t="s">
        <v>443</v>
      </c>
      <c r="F447" s="146">
        <f t="shared" si="49"/>
        <v>13.983420758036141</v>
      </c>
      <c r="G447" s="135" t="s">
        <v>153</v>
      </c>
    </row>
    <row r="448" spans="1:7" s="135" customFormat="1" outlineLevel="3" x14ac:dyDescent="0.2">
      <c r="A448" s="132"/>
      <c r="B448" s="132"/>
      <c r="C448" s="133"/>
      <c r="D448" s="134"/>
      <c r="E448" s="135" t="s">
        <v>444</v>
      </c>
      <c r="F448" s="146">
        <f t="shared" si="49"/>
        <v>18.648102910602908</v>
      </c>
      <c r="G448" s="135" t="s">
        <v>153</v>
      </c>
    </row>
    <row r="449" spans="1:23" s="135" customFormat="1" outlineLevel="3" x14ac:dyDescent="0.2">
      <c r="A449" s="132"/>
      <c r="B449" s="132"/>
      <c r="C449" s="133"/>
      <c r="D449" s="134"/>
      <c r="E449" s="135" t="s">
        <v>445</v>
      </c>
      <c r="F449" s="146">
        <f t="shared" si="49"/>
        <v>0</v>
      </c>
      <c r="G449" s="135" t="s">
        <v>153</v>
      </c>
    </row>
    <row r="450" spans="1:23" s="135" customFormat="1" outlineLevel="3" x14ac:dyDescent="0.2">
      <c r="A450" s="132"/>
      <c r="B450" s="132"/>
      <c r="C450" s="133"/>
      <c r="D450" s="134"/>
      <c r="E450" s="135" t="s">
        <v>446</v>
      </c>
      <c r="F450" s="146">
        <f t="shared" si="49"/>
        <v>0</v>
      </c>
      <c r="G450" s="135" t="s">
        <v>153</v>
      </c>
    </row>
    <row r="451" spans="1:23" s="135" customFormat="1" outlineLevel="3" x14ac:dyDescent="0.2">
      <c r="A451" s="132"/>
      <c r="B451" s="132"/>
      <c r="C451" s="133"/>
      <c r="D451" s="134"/>
      <c r="E451" s="135" t="s">
        <v>447</v>
      </c>
      <c r="F451" s="146">
        <f xml:space="preserve"> IF(F158 = "n/a", 0, F158 * $F$301)</f>
        <v>0</v>
      </c>
      <c r="G451" s="135" t="s">
        <v>153</v>
      </c>
    </row>
    <row r="452" spans="1:23" s="117" customFormat="1" outlineLevel="1" x14ac:dyDescent="0.2">
      <c r="A452" s="148"/>
      <c r="B452" s="114"/>
      <c r="C452" s="115"/>
      <c r="D452" s="116"/>
      <c r="F452" s="143"/>
    </row>
    <row r="453" spans="1:23" x14ac:dyDescent="0.2">
      <c r="F453" s="142"/>
    </row>
    <row r="454" spans="1:23" x14ac:dyDescent="0.2">
      <c r="A454" s="86" t="s">
        <v>448</v>
      </c>
      <c r="B454" s="86"/>
      <c r="C454" s="85"/>
      <c r="D454" s="84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outlineLevel="1" x14ac:dyDescent="0.2">
      <c r="F455" s="142"/>
    </row>
    <row r="456" spans="1:23" outlineLevel="1" x14ac:dyDescent="0.2">
      <c r="B456" s="10" t="s">
        <v>449</v>
      </c>
      <c r="F456" s="142"/>
    </row>
    <row r="457" spans="1:23" outlineLevel="2" x14ac:dyDescent="0.2">
      <c r="F457" s="142"/>
    </row>
    <row r="458" spans="1:23" outlineLevel="2" x14ac:dyDescent="0.2">
      <c r="D458" s="19" t="s">
        <v>315</v>
      </c>
      <c r="F458" s="142"/>
    </row>
    <row r="459" spans="1:23" outlineLevel="4" x14ac:dyDescent="0.2">
      <c r="E459" s="24" t="str">
        <f xml:space="preserve"> E$307</f>
        <v>Pre 2020 RCV - Closing RCV at 31 March 2025 (from PR19 FD as updated by the CMA redetermination and IDoKs) - RPI inflated RCV in 2022-23 FYA prices (WR)</v>
      </c>
      <c r="F459" s="142">
        <f xml:space="preserve"> F$307</f>
        <v>92.118912921797545</v>
      </c>
      <c r="G459" s="24" t="str">
        <f xml:space="preserve"> G$307</f>
        <v>£m</v>
      </c>
      <c r="H459" s="356"/>
    </row>
    <row r="460" spans="1:23" outlineLevel="4" x14ac:dyDescent="0.2">
      <c r="E460" s="24" t="str">
        <f xml:space="preserve"> E$314</f>
        <v>Pre 2020 RCV - Closing RCV at 31 March 2025 (from PR19 FD as updated by the CMA redetermination and IDoKs) - CPI inflated RCV in 2022-23 FYA prices (WR)</v>
      </c>
      <c r="F460" s="146">
        <f xml:space="preserve"> F$314</f>
        <v>88.01621221813528</v>
      </c>
      <c r="G460" s="24" t="str">
        <f xml:space="preserve"> G$314</f>
        <v>£m</v>
      </c>
      <c r="H460" s="356"/>
    </row>
    <row r="461" spans="1:23" outlineLevel="4" x14ac:dyDescent="0.2">
      <c r="E461" s="24" t="str">
        <f xml:space="preserve"> E$330</f>
        <v>PR14 BYR ODI RCV adjustment in 2022-23 FYA prices (WR)</v>
      </c>
      <c r="F461" s="142">
        <f xml:space="preserve"> F$330</f>
        <v>0</v>
      </c>
      <c r="G461" s="24" t="str">
        <f xml:space="preserve"> G$330</f>
        <v>£m</v>
      </c>
      <c r="H461" s="356"/>
    </row>
    <row r="462" spans="1:23" outlineLevel="4" x14ac:dyDescent="0.2">
      <c r="E462" s="24" t="str">
        <f xml:space="preserve"> E$337</f>
        <v>PR14 BYR Totex menu RCV adjustment in 2022-23 FYA prices (WR)</v>
      </c>
      <c r="F462" s="142">
        <f xml:space="preserve"> F$337</f>
        <v>0</v>
      </c>
      <c r="G462" s="24" t="str">
        <f xml:space="preserve"> G$337</f>
        <v>£m</v>
      </c>
      <c r="H462" s="356"/>
    </row>
    <row r="463" spans="1:23" outlineLevel="4" x14ac:dyDescent="0.2">
      <c r="E463" s="24" t="str">
        <f xml:space="preserve"> E$344</f>
        <v>PR14 BYR Land sales RCV adjustment in 2022-23 FYA prices (WR)</v>
      </c>
      <c r="F463" s="142">
        <f xml:space="preserve"> F$344</f>
        <v>0</v>
      </c>
      <c r="G463" s="24" t="str">
        <f xml:space="preserve"> G$344</f>
        <v>£m</v>
      </c>
      <c r="H463" s="356"/>
    </row>
    <row r="464" spans="1:23" outlineLevel="4" x14ac:dyDescent="0.2">
      <c r="E464" s="24" t="str">
        <f xml:space="preserve"> E$351</f>
        <v>PR14 BYR RPI-CPIH wedge RCV adjustment in 2022-23 FYA prices (WR)</v>
      </c>
      <c r="F464" s="142">
        <f xml:space="preserve"> F$351</f>
        <v>0.32113225651687188</v>
      </c>
      <c r="G464" s="24" t="str">
        <f xml:space="preserve"> G$351</f>
        <v>£m</v>
      </c>
      <c r="H464" s="356"/>
    </row>
    <row r="465" spans="1:8" outlineLevel="4" x14ac:dyDescent="0.2">
      <c r="E465" s="24" t="str">
        <f xml:space="preserve"> E$402</f>
        <v>PR19 RPI-CPIH wedge RCV adjustment in 2022-23 FYA prices (WR)</v>
      </c>
      <c r="F465" s="142">
        <f xml:space="preserve"> F$402</f>
        <v>4.9161570446185827</v>
      </c>
      <c r="G465" s="24" t="str">
        <f xml:space="preserve"> G$402</f>
        <v>£m</v>
      </c>
      <c r="H465" s="356"/>
    </row>
    <row r="466" spans="1:8" outlineLevel="4" x14ac:dyDescent="0.2">
      <c r="E466" s="24" t="str">
        <f xml:space="preserve"> E$358</f>
        <v>PR14 BYR Other RCV adjustment in 2022-23 FYA prices (WR)</v>
      </c>
      <c r="F466" s="142">
        <f xml:space="preserve"> F$358</f>
        <v>0</v>
      </c>
      <c r="G466" s="24" t="str">
        <f xml:space="preserve"> G$358</f>
        <v>£m</v>
      </c>
      <c r="H466" s="356"/>
    </row>
    <row r="467" spans="1:8" outlineLevel="4" x14ac:dyDescent="0.2">
      <c r="E467" s="24" t="str">
        <f xml:space="preserve"> E$365</f>
        <v>PR14 IFRS16 RCV adjustment in 2022-23 FYA prices (WR)</v>
      </c>
      <c r="F467" s="142">
        <f xml:space="preserve"> F$365</f>
        <v>0</v>
      </c>
      <c r="G467" s="24" t="str">
        <f xml:space="preserve"> G$365</f>
        <v>£m</v>
      </c>
      <c r="H467" s="356"/>
    </row>
    <row r="468" spans="1:8" s="117" customFormat="1" outlineLevel="4" x14ac:dyDescent="0.2">
      <c r="A468" s="114"/>
      <c r="B468" s="114"/>
      <c r="C468" s="115"/>
      <c r="D468" s="116"/>
      <c r="E468" s="158" t="s">
        <v>450</v>
      </c>
      <c r="F468" s="159">
        <f xml:space="preserve"> SUM( F459:F467 )</f>
        <v>185.37241444106829</v>
      </c>
      <c r="G468" s="158" t="s">
        <v>153</v>
      </c>
      <c r="H468" s="356"/>
    </row>
    <row r="469" spans="1:8" outlineLevel="3" x14ac:dyDescent="0.2">
      <c r="F469" s="142"/>
      <c r="H469" s="356"/>
    </row>
    <row r="470" spans="1:8" outlineLevel="2" x14ac:dyDescent="0.2">
      <c r="D470" s="19" t="s">
        <v>317</v>
      </c>
      <c r="F470" s="142"/>
      <c r="H470" s="356"/>
    </row>
    <row r="471" spans="1:8" outlineLevel="4" x14ac:dyDescent="0.2">
      <c r="E471" s="24" t="str">
        <f xml:space="preserve"> E$308</f>
        <v>Pre 2020 RCV - Closing RCV at 31 March 2025 (from PR19 FD as updated by the CMA redetermination and IDoKs) - RPI inflated RCV in 2022-23 FYA prices (WN)</v>
      </c>
      <c r="F471" s="142">
        <f xml:space="preserve"> F$308</f>
        <v>1373.1084003678234</v>
      </c>
      <c r="G471" s="24" t="str">
        <f xml:space="preserve"> G$308</f>
        <v>£m</v>
      </c>
      <c r="H471" s="356"/>
    </row>
    <row r="472" spans="1:8" outlineLevel="4" x14ac:dyDescent="0.2">
      <c r="E472" s="24" t="str">
        <f xml:space="preserve"> E$315</f>
        <v>Pre 2020 RCV - Closing RCV at 31 March 2025 (from PR19 FD as updated by the CMA redetermination and IDoKs) - CPI inflated RCV in 2022-23 FYA prices (WN)</v>
      </c>
      <c r="F472" s="142">
        <f xml:space="preserve"> F$315</f>
        <v>1311.9598600671677</v>
      </c>
      <c r="G472" s="24" t="str">
        <f xml:space="preserve"> G$315</f>
        <v>£m</v>
      </c>
      <c r="H472" s="356"/>
    </row>
    <row r="473" spans="1:8" outlineLevel="4" x14ac:dyDescent="0.2">
      <c r="E473" s="24" t="str">
        <f xml:space="preserve"> E$331</f>
        <v>PR14 BYR ODI RCV adjustment in 2022-23 FYA prices (WN)</v>
      </c>
      <c r="F473" s="142">
        <f xml:space="preserve"> F$331</f>
        <v>0</v>
      </c>
      <c r="G473" s="24" t="str">
        <f xml:space="preserve"> G$331</f>
        <v>£m</v>
      </c>
      <c r="H473" s="356"/>
    </row>
    <row r="474" spans="1:8" outlineLevel="4" x14ac:dyDescent="0.2">
      <c r="E474" s="24" t="str">
        <f xml:space="preserve"> E$338</f>
        <v>PR14 BYR Totex menu RCV adjustment in 2022-23 FYA prices (WN)</v>
      </c>
      <c r="F474" s="142">
        <f xml:space="preserve"> F$338</f>
        <v>15.322258915720454</v>
      </c>
      <c r="G474" s="24" t="str">
        <f xml:space="preserve"> G$338</f>
        <v>£m</v>
      </c>
      <c r="H474" s="356"/>
    </row>
    <row r="475" spans="1:8" outlineLevel="4" x14ac:dyDescent="0.2">
      <c r="E475" s="24" t="str">
        <f xml:space="preserve"> E$345</f>
        <v>PR14 BYR Land sales RCV adjustment in 2022-23 FYA prices (WN)</v>
      </c>
      <c r="F475" s="142">
        <f xml:space="preserve"> F$345</f>
        <v>-4.2502798656644802E-2</v>
      </c>
      <c r="G475" s="24" t="str">
        <f xml:space="preserve"> G$345</f>
        <v>£m</v>
      </c>
      <c r="H475" s="356"/>
    </row>
    <row r="476" spans="1:8" outlineLevel="4" x14ac:dyDescent="0.2">
      <c r="E476" s="24" t="str">
        <f xml:space="preserve"> E$352</f>
        <v>PR14 BYR RPI-CPIH wedge RCV adjustment in 2022-23 FYA prices (WN)</v>
      </c>
      <c r="F476" s="142">
        <f xml:space="preserve"> F$352</f>
        <v>4.5336318567087792</v>
      </c>
      <c r="G476" s="24" t="str">
        <f xml:space="preserve"> G$352</f>
        <v>£m</v>
      </c>
      <c r="H476" s="356"/>
    </row>
    <row r="477" spans="1:8" outlineLevel="4" x14ac:dyDescent="0.2">
      <c r="E477" s="24" t="str">
        <f xml:space="preserve"> E$403</f>
        <v>PR19 RPI-CPIH wedge RCV adjustment in 2022-23 FYA prices (WN)</v>
      </c>
      <c r="F477" s="142">
        <f xml:space="preserve"> F$403</f>
        <v>72.876951463297615</v>
      </c>
      <c r="G477" s="24" t="str">
        <f xml:space="preserve"> G$403</f>
        <v>£m</v>
      </c>
      <c r="H477" s="356"/>
    </row>
    <row r="478" spans="1:8" outlineLevel="4" x14ac:dyDescent="0.2">
      <c r="E478" s="24" t="str">
        <f xml:space="preserve"> E$359</f>
        <v>PR14 BYR Other RCV adjustment in 2022-23 FYA prices (WN)</v>
      </c>
      <c r="F478" s="142">
        <f xml:space="preserve"> F$359</f>
        <v>0</v>
      </c>
      <c r="G478" s="24" t="str">
        <f xml:space="preserve"> G$359</f>
        <v>£m</v>
      </c>
      <c r="H478" s="356"/>
    </row>
    <row r="479" spans="1:8" outlineLevel="4" x14ac:dyDescent="0.2">
      <c r="E479" s="24" t="str">
        <f xml:space="preserve"> E$366</f>
        <v>PR14 IFRS16 RCV adjustment in 2022-23 FYA prices (WN)</v>
      </c>
      <c r="F479" s="142">
        <f xml:space="preserve"> F$366</f>
        <v>0</v>
      </c>
      <c r="G479" s="24" t="str">
        <f xml:space="preserve"> G$366</f>
        <v>£m</v>
      </c>
      <c r="H479" s="356"/>
    </row>
    <row r="480" spans="1:8" s="117" customFormat="1" outlineLevel="4" x14ac:dyDescent="0.2">
      <c r="A480" s="114"/>
      <c r="B480" s="114"/>
      <c r="C480" s="115"/>
      <c r="D480" s="116"/>
      <c r="E480" s="158" t="s">
        <v>451</v>
      </c>
      <c r="F480" s="159">
        <f xml:space="preserve"> SUM( F471:F479 )</f>
        <v>2777.7585998720615</v>
      </c>
      <c r="G480" s="158" t="s">
        <v>153</v>
      </c>
      <c r="H480" s="356"/>
    </row>
    <row r="481" spans="1:8" outlineLevel="3" x14ac:dyDescent="0.2">
      <c r="F481" s="142"/>
      <c r="H481" s="356"/>
    </row>
    <row r="482" spans="1:8" outlineLevel="2" x14ac:dyDescent="0.2">
      <c r="D482" s="19" t="s">
        <v>319</v>
      </c>
      <c r="F482" s="142"/>
      <c r="H482" s="356"/>
    </row>
    <row r="483" spans="1:8" outlineLevel="4" x14ac:dyDescent="0.2">
      <c r="E483" s="24" t="str">
        <f xml:space="preserve"> E$309</f>
        <v>Pre 2020 RCV - Closing RCV at 31 March 2025 (from PR19 FD as updated by the CMA redetermination and IDoKs) - RPI inflated RCV in 2022-23 FYA prices (WWN)</v>
      </c>
      <c r="F483" s="142">
        <f xml:space="preserve"> F$309</f>
        <v>2068.5935011194624</v>
      </c>
      <c r="G483" s="24" t="str">
        <f xml:space="preserve"> G$309</f>
        <v>£m</v>
      </c>
      <c r="H483" s="356"/>
    </row>
    <row r="484" spans="1:8" outlineLevel="4" x14ac:dyDescent="0.2">
      <c r="E484" s="24" t="str">
        <f xml:space="preserve"> E$316</f>
        <v>Pre 2020 RCV - Closing RCV at 31 March 2025 (from PR19 FD as updated by the CMA redetermination and IDoKs) - CPI inflated RCV in 2022-23 FYA prices (WWN)</v>
      </c>
      <c r="F484" s="142">
        <f xml:space="preserve"> F$316</f>
        <v>1976.4734075643689</v>
      </c>
      <c r="G484" s="24" t="str">
        <f xml:space="preserve"> G$316</f>
        <v>£m</v>
      </c>
      <c r="H484" s="356"/>
    </row>
    <row r="485" spans="1:8" outlineLevel="4" x14ac:dyDescent="0.2">
      <c r="E485" s="24" t="str">
        <f xml:space="preserve"> E$332</f>
        <v>PR14 BYR ODI RCV adjustment in 2022-23 FYA prices (WWN)</v>
      </c>
      <c r="F485" s="142">
        <f xml:space="preserve"> F$332</f>
        <v>0</v>
      </c>
      <c r="G485" s="24" t="str">
        <f xml:space="preserve"> G$332</f>
        <v>£m</v>
      </c>
      <c r="H485" s="356"/>
    </row>
    <row r="486" spans="1:8" outlineLevel="4" x14ac:dyDescent="0.2">
      <c r="E486" s="24" t="str">
        <f xml:space="preserve"> E$339</f>
        <v>PR14 BYR Totex menu RCV adjustment in 2022-23 FYA prices (WWN)</v>
      </c>
      <c r="F486" s="142">
        <f xml:space="preserve"> F$339</f>
        <v>-6.9338593475131933</v>
      </c>
      <c r="G486" s="24" t="str">
        <f xml:space="preserve"> G$339</f>
        <v>£m</v>
      </c>
      <c r="H486" s="356"/>
    </row>
    <row r="487" spans="1:8" outlineLevel="4" x14ac:dyDescent="0.2">
      <c r="E487" s="24" t="str">
        <f xml:space="preserve"> E$346</f>
        <v>PR14 BYR Land sales RCV adjustment in 2022-23 FYA prices (WWN)</v>
      </c>
      <c r="F487" s="142">
        <f xml:space="preserve"> F$346</f>
        <v>-0.61983248040940353</v>
      </c>
      <c r="G487" s="24" t="str">
        <f xml:space="preserve"> G$346</f>
        <v>£m</v>
      </c>
      <c r="H487" s="356"/>
    </row>
    <row r="488" spans="1:8" outlineLevel="4" x14ac:dyDescent="0.2">
      <c r="E488" s="24" t="str">
        <f xml:space="preserve"> E$353</f>
        <v>PR14 BYR RPI-CPIH wedge RCV adjustment in 2022-23 FYA prices (WWN)</v>
      </c>
      <c r="F488" s="142">
        <f xml:space="preserve"> F$353</f>
        <v>7.1699860067167762</v>
      </c>
      <c r="G488" s="24" t="str">
        <f xml:space="preserve"> G$353</f>
        <v>£m</v>
      </c>
      <c r="H488" s="356"/>
    </row>
    <row r="489" spans="1:8" outlineLevel="4" x14ac:dyDescent="0.2">
      <c r="E489" s="24" t="str">
        <f xml:space="preserve"> E$404</f>
        <v>PR19 RPI-CPIH wedge RCV adjustment in 2022-23 FYA prices (WWN)</v>
      </c>
      <c r="F489" s="142">
        <f xml:space="preserve"> F$404</f>
        <v>110.46595434191588</v>
      </c>
      <c r="G489" s="24" t="str">
        <f xml:space="preserve"> G$404</f>
        <v>£m</v>
      </c>
      <c r="H489" s="356"/>
    </row>
    <row r="490" spans="1:8" outlineLevel="4" x14ac:dyDescent="0.2">
      <c r="E490" s="24" t="str">
        <f xml:space="preserve"> E$360</f>
        <v>PR14 BYR Other RCV adjustment in 2022-23 FYA prices (WWN)</v>
      </c>
      <c r="F490" s="142">
        <f xml:space="preserve"> F$360</f>
        <v>0</v>
      </c>
      <c r="G490" s="24" t="str">
        <f xml:space="preserve"> G$360</f>
        <v>£m</v>
      </c>
      <c r="H490" s="356"/>
    </row>
    <row r="491" spans="1:8" outlineLevel="4" x14ac:dyDescent="0.2">
      <c r="E491" s="24" t="str">
        <f xml:space="preserve"> E$367</f>
        <v>PR14 IFRS16 RCV adjustment in 2022-23 FYA prices (WWN)</v>
      </c>
      <c r="F491" s="142">
        <f xml:space="preserve"> F$367</f>
        <v>0</v>
      </c>
      <c r="G491" s="24" t="str">
        <f xml:space="preserve"> G$367</f>
        <v>£m</v>
      </c>
      <c r="H491" s="356"/>
    </row>
    <row r="492" spans="1:8" s="117" customFormat="1" outlineLevel="4" x14ac:dyDescent="0.2">
      <c r="A492" s="114"/>
      <c r="B492" s="114"/>
      <c r="C492" s="115"/>
      <c r="D492" s="116"/>
      <c r="E492" s="158" t="s">
        <v>452</v>
      </c>
      <c r="F492" s="159">
        <f xml:space="preserve"> SUM( F483:F491 )</f>
        <v>4155.1491572045416</v>
      </c>
      <c r="G492" s="158" t="s">
        <v>153</v>
      </c>
      <c r="H492" s="356"/>
    </row>
    <row r="493" spans="1:8" outlineLevel="3" x14ac:dyDescent="0.2">
      <c r="F493" s="142"/>
      <c r="H493" s="356"/>
    </row>
    <row r="494" spans="1:8" outlineLevel="2" x14ac:dyDescent="0.2">
      <c r="D494" s="19" t="s">
        <v>321</v>
      </c>
      <c r="F494" s="142"/>
      <c r="H494" s="356"/>
    </row>
    <row r="495" spans="1:8" outlineLevel="4" x14ac:dyDescent="0.2">
      <c r="E495" s="24" t="str">
        <f xml:space="preserve"> E$310</f>
        <v>Pre 2020 RCV - Closing RCV at 31 March 2025 (from PR19 FD as updated by the CMA redetermination and IDoKs) - RPI inflated RCV in 2022-23 FYA prices (BR)</v>
      </c>
      <c r="F495" s="142">
        <f xml:space="preserve"> F$310</f>
        <v>144.83773148888531</v>
      </c>
      <c r="G495" s="24" t="str">
        <f xml:space="preserve"> G$310</f>
        <v>£m</v>
      </c>
      <c r="H495" s="356"/>
    </row>
    <row r="496" spans="1:8" outlineLevel="4" x14ac:dyDescent="0.2">
      <c r="E496" s="24" t="str">
        <f xml:space="preserve"> E$317</f>
        <v>Pre 2020 RCV - Closing RCV at 31 March 2025 (from PR19 FD as updated by the CMA redetermination and IDoKs) - CPI inflated RCV in 2022-23 FYA prices (BR)</v>
      </c>
      <c r="F496" s="142">
        <f xml:space="preserve"> F$317</f>
        <v>138.38793179273949</v>
      </c>
      <c r="G496" s="24" t="str">
        <f xml:space="preserve"> G$317</f>
        <v>£m</v>
      </c>
      <c r="H496" s="356"/>
    </row>
    <row r="497" spans="1:8" outlineLevel="4" x14ac:dyDescent="0.2">
      <c r="E497" s="24" t="str">
        <f xml:space="preserve"> E$333</f>
        <v>PR14 BYR ODI RCV adjustment in 2022-23 FYA prices (BR)</v>
      </c>
      <c r="F497" s="142">
        <f xml:space="preserve"> F$333</f>
        <v>0</v>
      </c>
      <c r="G497" s="24" t="str">
        <f xml:space="preserve"> G$333</f>
        <v>£m</v>
      </c>
      <c r="H497" s="356"/>
    </row>
    <row r="498" spans="1:8" outlineLevel="4" x14ac:dyDescent="0.2">
      <c r="E498" s="24" t="str">
        <f xml:space="preserve"> E$340</f>
        <v>PR14 BYR Totex menu RCV adjustment in 2022-23 FYA prices (BR)</v>
      </c>
      <c r="F498" s="142">
        <f xml:space="preserve"> F$340</f>
        <v>0</v>
      </c>
      <c r="G498" s="24" t="str">
        <f xml:space="preserve"> G$340</f>
        <v>£m</v>
      </c>
      <c r="H498" s="356"/>
    </row>
    <row r="499" spans="1:8" outlineLevel="4" x14ac:dyDescent="0.2">
      <c r="E499" s="24" t="str">
        <f xml:space="preserve"> E$347</f>
        <v>PR14 BYR Land sales RCV adjustment in 2022-23 FYA prices (BR)</v>
      </c>
      <c r="F499" s="142">
        <f xml:space="preserve"> F$347</f>
        <v>0</v>
      </c>
      <c r="G499" s="24" t="str">
        <f xml:space="preserve"> G$347</f>
        <v>£m</v>
      </c>
      <c r="H499" s="356"/>
    </row>
    <row r="500" spans="1:8" outlineLevel="4" x14ac:dyDescent="0.2">
      <c r="E500" s="24" t="str">
        <f xml:space="preserve"> E$354</f>
        <v>PR14 BYR RPI-CPIH wedge RCV adjustment in 2022-23 FYA prices (BR)</v>
      </c>
      <c r="F500" s="142">
        <f xml:space="preserve"> F$354</f>
        <v>0.51239485047177347</v>
      </c>
      <c r="G500" s="24" t="str">
        <f xml:space="preserve"> G$354</f>
        <v>£m</v>
      </c>
      <c r="H500" s="356"/>
    </row>
    <row r="501" spans="1:8" outlineLevel="4" x14ac:dyDescent="0.2">
      <c r="E501" s="24" t="str">
        <f xml:space="preserve"> E$405</f>
        <v>PR19 RPI-CPIH wedge RCV adjustment in 2022-23 FYA prices (BR)</v>
      </c>
      <c r="F501" s="142">
        <f xml:space="preserve"> F$405</f>
        <v>7.7744702542779462</v>
      </c>
      <c r="G501" s="24" t="str">
        <f xml:space="preserve"> G$405</f>
        <v>£m</v>
      </c>
      <c r="H501" s="356"/>
    </row>
    <row r="502" spans="1:8" outlineLevel="4" x14ac:dyDescent="0.2">
      <c r="E502" s="24" t="str">
        <f xml:space="preserve"> E$361</f>
        <v>PR14 BYR Other RCV adjustment in 2022-23 FYA prices (BR)</v>
      </c>
      <c r="F502" s="142">
        <f xml:space="preserve"> F$361</f>
        <v>0</v>
      </c>
      <c r="G502" s="24" t="str">
        <f xml:space="preserve"> G$361</f>
        <v>£m</v>
      </c>
      <c r="H502" s="356"/>
    </row>
    <row r="503" spans="1:8" outlineLevel="4" x14ac:dyDescent="0.2">
      <c r="E503" s="24" t="str">
        <f xml:space="preserve"> E$368</f>
        <v>PR14 IFRS16 RCV adjustment in 2022-23 FYA prices (BR)</v>
      </c>
      <c r="F503" s="142">
        <f xml:space="preserve"> F$368</f>
        <v>0</v>
      </c>
      <c r="G503" s="24" t="str">
        <f xml:space="preserve"> G$368</f>
        <v>£m</v>
      </c>
      <c r="H503" s="356"/>
    </row>
    <row r="504" spans="1:8" s="117" customFormat="1" outlineLevel="4" x14ac:dyDescent="0.2">
      <c r="A504" s="114"/>
      <c r="B504" s="114"/>
      <c r="C504" s="115"/>
      <c r="D504" s="116"/>
      <c r="E504" s="158" t="s">
        <v>453</v>
      </c>
      <c r="F504" s="159">
        <f xml:space="preserve"> SUM( F495:F503 )</f>
        <v>291.51252838637453</v>
      </c>
      <c r="G504" s="158" t="s">
        <v>153</v>
      </c>
      <c r="H504" s="356"/>
    </row>
    <row r="505" spans="1:8" outlineLevel="3" x14ac:dyDescent="0.2">
      <c r="F505" s="142"/>
      <c r="H505" s="356"/>
    </row>
    <row r="506" spans="1:8" outlineLevel="2" x14ac:dyDescent="0.2">
      <c r="C506" s="19" t="s">
        <v>323</v>
      </c>
      <c r="F506" s="142"/>
      <c r="H506" s="356"/>
    </row>
    <row r="507" spans="1:8" outlineLevel="3" x14ac:dyDescent="0.2">
      <c r="E507" s="24" t="str">
        <f xml:space="preserve"> E$311</f>
        <v>Pre 2020 RCV - Closing RCV at 31 March 2025 (from PR19 FD as updated by the CMA redetermination and IDoKs) - RPI inflated RCV in 2022-23 FYA prices (ADDN1)</v>
      </c>
      <c r="F507" s="142">
        <f xml:space="preserve"> F$311</f>
        <v>0</v>
      </c>
      <c r="G507" s="24" t="str">
        <f xml:space="preserve"> G$311</f>
        <v>£m</v>
      </c>
      <c r="H507" s="356"/>
    </row>
    <row r="508" spans="1:8" outlineLevel="3" x14ac:dyDescent="0.2">
      <c r="E508" s="24" t="str">
        <f xml:space="preserve"> E$318</f>
        <v>Pre 2020 RCV - Closing RCV at 31 March 2025 (from PR19 FD as updated by the CMA redetermination and IDoKs) - CPI inflated RCV in 2022-23 FYA prices (ADDN1)</v>
      </c>
      <c r="F508" s="142">
        <f xml:space="preserve"> F$318</f>
        <v>0</v>
      </c>
      <c r="G508" s="24" t="str">
        <f xml:space="preserve"> G$318</f>
        <v>£m</v>
      </c>
      <c r="H508" s="356"/>
    </row>
    <row r="509" spans="1:8" outlineLevel="3" x14ac:dyDescent="0.2">
      <c r="E509" s="24" t="str">
        <f xml:space="preserve"> E$334</f>
        <v>PR14 BYR ODI RCV adjustment in 2022-23 FYA prices (ADDN1)</v>
      </c>
      <c r="F509" s="142">
        <f xml:space="preserve"> F$334</f>
        <v>0</v>
      </c>
      <c r="G509" s="24" t="str">
        <f xml:space="preserve"> G$334</f>
        <v>£m</v>
      </c>
      <c r="H509" s="356"/>
    </row>
    <row r="510" spans="1:8" outlineLevel="3" x14ac:dyDescent="0.2">
      <c r="E510" s="24" t="str">
        <f xml:space="preserve"> E$341</f>
        <v>PR14 BYR Totex menu RCV adjustment in 2022-23 FYA prices (ADDN1)</v>
      </c>
      <c r="F510" s="142">
        <f xml:space="preserve"> F$341</f>
        <v>0</v>
      </c>
      <c r="G510" s="24" t="str">
        <f xml:space="preserve"> G$341</f>
        <v>£m</v>
      </c>
      <c r="H510" s="356"/>
    </row>
    <row r="511" spans="1:8" outlineLevel="3" x14ac:dyDescent="0.2">
      <c r="E511" s="24" t="str">
        <f xml:space="preserve"> E$348</f>
        <v>PR14 BYR Land sales RCV adjustment in 2022-23 FYA prices (ADDN1)</v>
      </c>
      <c r="F511" s="142">
        <f xml:space="preserve"> F$348</f>
        <v>0</v>
      </c>
      <c r="G511" s="24" t="str">
        <f xml:space="preserve"> G$348</f>
        <v>£m</v>
      </c>
      <c r="H511" s="356"/>
    </row>
    <row r="512" spans="1:8" outlineLevel="3" x14ac:dyDescent="0.2">
      <c r="E512" s="24" t="str">
        <f xml:space="preserve"> E$355</f>
        <v>PR14 BYR RPI-CPIH wedge RCV adjustment in 2022-23 FYA prices (ADDN1)</v>
      </c>
      <c r="F512" s="142">
        <f xml:space="preserve"> F$355</f>
        <v>0</v>
      </c>
      <c r="G512" s="24" t="str">
        <f xml:space="preserve"> G$355</f>
        <v>£m</v>
      </c>
      <c r="H512" s="356"/>
    </row>
    <row r="513" spans="1:8" outlineLevel="3" x14ac:dyDescent="0.2">
      <c r="E513" s="24" t="str">
        <f xml:space="preserve"> E$406</f>
        <v>PR19 RPI-CPIH wedge RCV adjustment in 2022-23 FYA prices (ADDN1)</v>
      </c>
      <c r="F513" s="142">
        <f xml:space="preserve"> F$406</f>
        <v>0</v>
      </c>
      <c r="G513" s="24" t="str">
        <f xml:space="preserve"> G$406</f>
        <v>£m</v>
      </c>
      <c r="H513" s="356"/>
    </row>
    <row r="514" spans="1:8" outlineLevel="3" x14ac:dyDescent="0.2">
      <c r="E514" s="24" t="str">
        <f xml:space="preserve"> E$362</f>
        <v>PR14 BYR Other RCV adjustment in 2022-23 FYA prices (ADDN1)</v>
      </c>
      <c r="F514" s="142">
        <f xml:space="preserve"> F$362</f>
        <v>0</v>
      </c>
      <c r="G514" s="24" t="str">
        <f xml:space="preserve"> G$362</f>
        <v>£m</v>
      </c>
      <c r="H514" s="356"/>
    </row>
    <row r="515" spans="1:8" outlineLevel="3" x14ac:dyDescent="0.2">
      <c r="E515" s="24" t="str">
        <f xml:space="preserve"> E$369</f>
        <v>PR14 IFRS16 RCV adjustment in 2022-23 FYA prices (ADDN1)</v>
      </c>
      <c r="F515" s="142">
        <f xml:space="preserve"> F$369</f>
        <v>0</v>
      </c>
      <c r="G515" s="24" t="str">
        <f xml:space="preserve"> G$369</f>
        <v>£m</v>
      </c>
      <c r="H515" s="356"/>
    </row>
    <row r="516" spans="1:8" s="117" customFormat="1" outlineLevel="3" x14ac:dyDescent="0.2">
      <c r="A516" s="114"/>
      <c r="B516" s="114"/>
      <c r="C516" s="115"/>
      <c r="D516" s="116"/>
      <c r="E516" s="158" t="s">
        <v>454</v>
      </c>
      <c r="F516" s="159">
        <f xml:space="preserve"> SUM( F507:F515 )</f>
        <v>0</v>
      </c>
      <c r="G516" s="158" t="s">
        <v>153</v>
      </c>
      <c r="H516" s="356"/>
    </row>
    <row r="517" spans="1:8" s="117" customFormat="1" outlineLevel="3" x14ac:dyDescent="0.2">
      <c r="A517" s="114"/>
      <c r="B517" s="114"/>
      <c r="C517" s="115"/>
      <c r="D517" s="116"/>
      <c r="E517" s="160"/>
      <c r="F517" s="161"/>
      <c r="G517" s="160"/>
      <c r="H517" s="356"/>
    </row>
    <row r="518" spans="1:8" outlineLevel="2" x14ac:dyDescent="0.2">
      <c r="C518" s="19" t="s">
        <v>325</v>
      </c>
      <c r="F518" s="142"/>
      <c r="H518" s="356"/>
    </row>
    <row r="519" spans="1:8" outlineLevel="3" x14ac:dyDescent="0.2">
      <c r="E519" s="24" t="str">
        <f xml:space="preserve"> E$312</f>
        <v>Pre 2020 RCV - Closing RCV at 31 March 2025 (from PR19 FD as updated by the CMA redetermination and IDoKs) - RPI inflated RCV in 2022-23 FYA prices (ADDN2)</v>
      </c>
      <c r="F519" s="142">
        <f t="shared" ref="F519:G519" si="50" xml:space="preserve"> F$312</f>
        <v>0</v>
      </c>
      <c r="G519" s="24" t="str">
        <f t="shared" si="50"/>
        <v>£m</v>
      </c>
      <c r="H519" s="356"/>
    </row>
    <row r="520" spans="1:8" outlineLevel="3" x14ac:dyDescent="0.2">
      <c r="E520" s="24" t="str">
        <f xml:space="preserve"> E$319</f>
        <v>Pre 2020 RCV - Closing RCV at 31 March 2025 (from PR19 FD as updated by the CMA redetermination and IDoKs) - CPI inflated RCV in 2022-23 FYA prices (ADDN2)</v>
      </c>
      <c r="F520" s="142">
        <f t="shared" ref="F520:G520" si="51" xml:space="preserve"> F$319</f>
        <v>0</v>
      </c>
      <c r="G520" s="24" t="str">
        <f t="shared" si="51"/>
        <v>£m</v>
      </c>
      <c r="H520" s="356"/>
    </row>
    <row r="521" spans="1:8" outlineLevel="3" x14ac:dyDescent="0.2">
      <c r="E521" s="24" t="str">
        <f xml:space="preserve"> E$335</f>
        <v>PR14 BYR ODI RCV adjustment in 2022-23 FYA prices (ADDN2)</v>
      </c>
      <c r="F521" s="142">
        <f t="shared" ref="F521:G521" si="52" xml:space="preserve"> F$335</f>
        <v>0</v>
      </c>
      <c r="G521" s="24" t="str">
        <f t="shared" si="52"/>
        <v>£m</v>
      </c>
      <c r="H521" s="356"/>
    </row>
    <row r="522" spans="1:8" outlineLevel="3" x14ac:dyDescent="0.2">
      <c r="E522" s="24" t="str">
        <f xml:space="preserve"> E$342</f>
        <v>PR14 BYR Totex menu RCV adjustment in 2022-23 FYA prices (ADDN2)</v>
      </c>
      <c r="F522" s="142">
        <f t="shared" ref="F522:G522" si="53" xml:space="preserve"> F$342</f>
        <v>0</v>
      </c>
      <c r="G522" s="24" t="str">
        <f t="shared" si="53"/>
        <v>£m</v>
      </c>
      <c r="H522" s="356"/>
    </row>
    <row r="523" spans="1:8" outlineLevel="3" x14ac:dyDescent="0.2">
      <c r="E523" s="24" t="str">
        <f xml:space="preserve"> E$349</f>
        <v>PR14 BYR Land sales RCV adjustment in 2022-23 FYA prices (ADDN2)</v>
      </c>
      <c r="F523" s="142">
        <f t="shared" ref="F523:G523" si="54" xml:space="preserve"> F$349</f>
        <v>0</v>
      </c>
      <c r="G523" s="24" t="str">
        <f t="shared" si="54"/>
        <v>£m</v>
      </c>
      <c r="H523" s="356"/>
    </row>
    <row r="524" spans="1:8" outlineLevel="3" x14ac:dyDescent="0.2">
      <c r="E524" s="24" t="str">
        <f xml:space="preserve"> E$356</f>
        <v>PR14 BYR RPI-CPIH wedge RCV adjustment in 2022-23 FYA prices (ADDN2)</v>
      </c>
      <c r="F524" s="142">
        <f t="shared" ref="F524:G524" si="55" xml:space="preserve"> F$356</f>
        <v>0</v>
      </c>
      <c r="G524" s="24" t="str">
        <f t="shared" si="55"/>
        <v>£m</v>
      </c>
      <c r="H524" s="356"/>
    </row>
    <row r="525" spans="1:8" outlineLevel="3" x14ac:dyDescent="0.2">
      <c r="E525" s="24" t="str">
        <f xml:space="preserve"> E$407</f>
        <v>PR19 RPI-CPIH wedge RCV adjustment in 2022-23 FYA prices (ADDN2)</v>
      </c>
      <c r="F525" s="142">
        <f t="shared" ref="F525:G525" si="56" xml:space="preserve"> F$407</f>
        <v>0</v>
      </c>
      <c r="G525" s="24" t="str">
        <f t="shared" si="56"/>
        <v>£m</v>
      </c>
      <c r="H525" s="356"/>
    </row>
    <row r="526" spans="1:8" outlineLevel="3" x14ac:dyDescent="0.2">
      <c r="E526" s="24" t="str">
        <f xml:space="preserve"> E$363</f>
        <v>PR14 BYR Other RCV adjustment in 2022-23 FYA prices (ADDN2)</v>
      </c>
      <c r="F526" s="142">
        <f t="shared" ref="F526:G526" si="57" xml:space="preserve"> F$363</f>
        <v>0</v>
      </c>
      <c r="G526" s="24" t="str">
        <f t="shared" si="57"/>
        <v>£m</v>
      </c>
      <c r="H526" s="356"/>
    </row>
    <row r="527" spans="1:8" outlineLevel="3" x14ac:dyDescent="0.2">
      <c r="E527" s="24" t="str">
        <f xml:space="preserve"> E$370</f>
        <v>PR14 IFRS16 RCV adjustment in 2022-23 FYA prices (ADDN2)</v>
      </c>
      <c r="F527" s="142">
        <f t="shared" ref="F527:G527" si="58" xml:space="preserve"> F$370</f>
        <v>0</v>
      </c>
      <c r="G527" s="24" t="str">
        <f t="shared" si="58"/>
        <v>£m</v>
      </c>
      <c r="H527" s="356"/>
    </row>
    <row r="528" spans="1:8" s="117" customFormat="1" outlineLevel="3" x14ac:dyDescent="0.2">
      <c r="A528" s="114"/>
      <c r="B528" s="114"/>
      <c r="C528" s="115"/>
      <c r="D528" s="116"/>
      <c r="E528" s="158" t="s">
        <v>455</v>
      </c>
      <c r="F528" s="159">
        <f xml:space="preserve"> SUM( F519:F527 )</f>
        <v>0</v>
      </c>
      <c r="G528" s="158" t="s">
        <v>153</v>
      </c>
      <c r="H528" s="356"/>
    </row>
    <row r="529" spans="1:8" outlineLevel="1" x14ac:dyDescent="0.2">
      <c r="F529" s="142"/>
      <c r="H529" s="356"/>
    </row>
    <row r="530" spans="1:8" outlineLevel="1" x14ac:dyDescent="0.2">
      <c r="B530" s="10" t="s">
        <v>456</v>
      </c>
      <c r="F530" s="142"/>
      <c r="H530" s="356"/>
    </row>
    <row r="531" spans="1:8" outlineLevel="2" x14ac:dyDescent="0.2">
      <c r="F531" s="142"/>
      <c r="H531" s="356"/>
    </row>
    <row r="532" spans="1:8" outlineLevel="2" x14ac:dyDescent="0.2">
      <c r="D532" s="19" t="s">
        <v>315</v>
      </c>
      <c r="F532" s="142"/>
      <c r="H532" s="356"/>
    </row>
    <row r="533" spans="1:8" outlineLevel="4" x14ac:dyDescent="0.2">
      <c r="E533" s="24" t="str">
        <f xml:space="preserve"> E$321</f>
        <v>2020-25 RCV - Closing RCV at 31 March 2025 (from PR19 FD as updated by the CMA redetermination and IDoKs) - Post 2020 investment RCV in 2022-23 FYA prices (WR)</v>
      </c>
      <c r="F533" s="142">
        <f xml:space="preserve"> F$321</f>
        <v>54.017515192707499</v>
      </c>
      <c r="G533" s="24" t="str">
        <f xml:space="preserve"> G$321</f>
        <v>£m</v>
      </c>
      <c r="H533" s="356"/>
    </row>
    <row r="534" spans="1:8" outlineLevel="4" x14ac:dyDescent="0.2">
      <c r="E534" s="24" t="str">
        <f xml:space="preserve"> E$374</f>
        <v>PR19 ODI RCV adjustment in 2022-23 FYA prices (WR)</v>
      </c>
      <c r="F534" s="142">
        <f xml:space="preserve"> F$374</f>
        <v>0</v>
      </c>
      <c r="G534" s="24" t="str">
        <f xml:space="preserve"> G$374</f>
        <v>£m</v>
      </c>
      <c r="H534" s="356"/>
    </row>
    <row r="535" spans="1:8" outlineLevel="4" x14ac:dyDescent="0.2">
      <c r="E535" s="24" t="str">
        <f xml:space="preserve"> E$381</f>
        <v>PR19 WINEP / NEP RCV adjustment in 2022-23 FYA prices (WR)</v>
      </c>
      <c r="F535" s="142">
        <f xml:space="preserve"> F$381</f>
        <v>0</v>
      </c>
      <c r="G535" s="24" t="str">
        <f xml:space="preserve"> G$381</f>
        <v>£m</v>
      </c>
      <c r="H535" s="356"/>
    </row>
    <row r="536" spans="1:8" outlineLevel="4" x14ac:dyDescent="0.2">
      <c r="E536" s="24" t="str">
        <f xml:space="preserve"> E$388</f>
        <v>PR19 Costs reconciliation RCV adjustment in 2022-23 FYA prices (WR)</v>
      </c>
      <c r="F536" s="142">
        <f xml:space="preserve"> F$388</f>
        <v>-1.5112106189029266</v>
      </c>
      <c r="G536" s="24" t="str">
        <f xml:space="preserve"> G$388</f>
        <v>£m</v>
      </c>
      <c r="H536" s="356"/>
    </row>
    <row r="537" spans="1:8" outlineLevel="4" x14ac:dyDescent="0.2">
      <c r="E537" s="24" t="str">
        <f xml:space="preserve"> E$395</f>
        <v>PR19 Land sales RCV adjustment in 2022-23 FYA prices (WR)</v>
      </c>
      <c r="F537" s="142">
        <f xml:space="preserve"> F$395</f>
        <v>-0.60684551415320642</v>
      </c>
      <c r="G537" s="24" t="str">
        <f xml:space="preserve"> G$395</f>
        <v>£m</v>
      </c>
      <c r="H537" s="356"/>
    </row>
    <row r="538" spans="1:8" outlineLevel="4" x14ac:dyDescent="0.2">
      <c r="E538" s="24" t="str">
        <f xml:space="preserve"> E$409</f>
        <v>PR19 Strategic regional water resources RCV adjustment in 2022-23 FYA prices (WR)</v>
      </c>
      <c r="F538" s="142">
        <f xml:space="preserve"> F$409</f>
        <v>6.7555837198144895</v>
      </c>
      <c r="G538" s="24" t="str">
        <f xml:space="preserve"> G$409</f>
        <v>£m</v>
      </c>
      <c r="H538" s="356"/>
    </row>
    <row r="539" spans="1:8" outlineLevel="4" x14ac:dyDescent="0.2">
      <c r="E539" s="24" t="str">
        <f xml:space="preserve"> E$416</f>
        <v>PR19 Green recovery RCV adjustment in 2022-23 FYA prices (WR)</v>
      </c>
      <c r="F539" s="142">
        <f xml:space="preserve"> F$416</f>
        <v>0</v>
      </c>
      <c r="G539" s="24" t="str">
        <f xml:space="preserve"> G$416</f>
        <v>£m</v>
      </c>
      <c r="H539" s="356"/>
    </row>
    <row r="540" spans="1:8" outlineLevel="4" x14ac:dyDescent="0.2">
      <c r="E540" s="24" t="str">
        <f xml:space="preserve"> E$423</f>
        <v>PR19 Havant Thicket activities RCV adjustment in 2022-23 FYA prices (WR)</v>
      </c>
      <c r="F540" s="142">
        <f xml:space="preserve"> F$423</f>
        <v>0</v>
      </c>
      <c r="G540" s="24" t="str">
        <f xml:space="preserve"> G$423</f>
        <v>£m</v>
      </c>
      <c r="H540" s="356"/>
    </row>
    <row r="541" spans="1:8" outlineLevel="4" x14ac:dyDescent="0.2">
      <c r="E541" s="24" t="str">
        <f xml:space="preserve"> E$430</f>
        <v>Other RCV adjustment in 2022-23 FYA prices (WR)</v>
      </c>
      <c r="F541" s="142">
        <f xml:space="preserve"> F$430</f>
        <v>0</v>
      </c>
      <c r="G541" s="24" t="str">
        <f xml:space="preserve"> G$430</f>
        <v>£m</v>
      </c>
      <c r="H541" s="356"/>
    </row>
    <row r="542" spans="1:8" outlineLevel="4" x14ac:dyDescent="0.2">
      <c r="E542" s="24" t="str">
        <f xml:space="preserve"> E$439</f>
        <v>PR24 Transitional expenditure programme RCV adjustment in 2022-23 FYA prices (WR)</v>
      </c>
      <c r="F542" s="142">
        <f t="shared" ref="F542:G542" si="59" xml:space="preserve"> F$439</f>
        <v>2.0625663681432913</v>
      </c>
      <c r="G542" s="24" t="str">
        <f t="shared" si="59"/>
        <v>£m</v>
      </c>
      <c r="H542" s="356"/>
    </row>
    <row r="543" spans="1:8" outlineLevel="4" x14ac:dyDescent="0.2">
      <c r="E543" s="24" t="str">
        <f xml:space="preserve"> E$446</f>
        <v>PR24 Defra accelerated programme RCV adjustment in 2022-23 FYA prices (WR)</v>
      </c>
      <c r="F543" s="142">
        <f t="shared" ref="F543:G543" si="60" xml:space="preserve"> F$446</f>
        <v>4.3128534303534298</v>
      </c>
      <c r="G543" s="24" t="str">
        <f t="shared" si="60"/>
        <v>£m</v>
      </c>
      <c r="H543" s="356"/>
    </row>
    <row r="544" spans="1:8" s="117" customFormat="1" outlineLevel="4" x14ac:dyDescent="0.2">
      <c r="A544" s="114"/>
      <c r="B544" s="114"/>
      <c r="C544" s="115"/>
      <c r="D544" s="116"/>
      <c r="E544" s="158" t="s">
        <v>457</v>
      </c>
      <c r="F544" s="159">
        <f xml:space="preserve"> SUM( F533:F543 )</f>
        <v>65.030462577962581</v>
      </c>
      <c r="G544" s="158" t="s">
        <v>153</v>
      </c>
      <c r="H544" s="356"/>
    </row>
    <row r="545" spans="1:8" outlineLevel="3" x14ac:dyDescent="0.2">
      <c r="F545" s="142"/>
      <c r="H545" s="356"/>
    </row>
    <row r="546" spans="1:8" outlineLevel="2" x14ac:dyDescent="0.2">
      <c r="D546" s="19" t="s">
        <v>317</v>
      </c>
      <c r="F546" s="142"/>
      <c r="H546" s="356"/>
    </row>
    <row r="547" spans="1:8" outlineLevel="4" x14ac:dyDescent="0.2">
      <c r="E547" s="24" t="str">
        <f xml:space="preserve"> E$322</f>
        <v>2020-25 RCV - Closing RCV at 31 March 2025 (from PR19 FD as updated by the CMA redetermination and IDoKs) - Post 2020 investment RCV in 2022-23 FYA prices (WN)</v>
      </c>
      <c r="F547" s="142">
        <f xml:space="preserve"> F$322</f>
        <v>1099.3030101551255</v>
      </c>
      <c r="G547" s="24" t="str">
        <f xml:space="preserve"> G$322</f>
        <v>£m</v>
      </c>
      <c r="H547" s="356"/>
    </row>
    <row r="548" spans="1:8" outlineLevel="4" x14ac:dyDescent="0.2">
      <c r="E548" s="24" t="str">
        <f xml:space="preserve"> E$375</f>
        <v>PR19 ODI RCV adjustment in 2022-23 FYA prices (WN)</v>
      </c>
      <c r="F548" s="142">
        <f xml:space="preserve"> F$375</f>
        <v>0</v>
      </c>
      <c r="G548" s="24" t="str">
        <f xml:space="preserve"> G$375</f>
        <v>£m</v>
      </c>
      <c r="H548" s="356"/>
    </row>
    <row r="549" spans="1:8" outlineLevel="4" x14ac:dyDescent="0.2">
      <c r="E549" s="24" t="str">
        <f xml:space="preserve"> E$382</f>
        <v>PR19 WINEP / NEP RCV adjustment in 2022-23 FYA prices (WN)</v>
      </c>
      <c r="F549" s="142">
        <f xml:space="preserve"> F$382</f>
        <v>8.1463697425235893</v>
      </c>
      <c r="G549" s="24" t="str">
        <f xml:space="preserve"> G$382</f>
        <v>£m</v>
      </c>
      <c r="H549" s="356"/>
    </row>
    <row r="550" spans="1:8" outlineLevel="4" x14ac:dyDescent="0.2">
      <c r="E550" s="24" t="str">
        <f xml:space="preserve"> E$389</f>
        <v>PR19 Costs reconciliation RCV adjustment in 2022-23 FYA prices (WN)</v>
      </c>
      <c r="F550" s="142">
        <f xml:space="preserve"> F$389</f>
        <v>86.670290260674861</v>
      </c>
      <c r="G550" s="24" t="str">
        <f xml:space="preserve"> G$389</f>
        <v>£m</v>
      </c>
      <c r="H550" s="142"/>
    </row>
    <row r="551" spans="1:8" outlineLevel="4" x14ac:dyDescent="0.2">
      <c r="E551" s="24" t="str">
        <f xml:space="preserve"> E$396</f>
        <v>PR19 Land sales RCV adjustment in 2022-23 FYA prices (WN)</v>
      </c>
      <c r="F551" s="142">
        <f xml:space="preserve"> F$396</f>
        <v>-2.8122685111146648</v>
      </c>
      <c r="G551" s="24" t="str">
        <f xml:space="preserve"> G$396</f>
        <v>£m</v>
      </c>
      <c r="H551" s="356"/>
    </row>
    <row r="552" spans="1:8" outlineLevel="4" x14ac:dyDescent="0.2">
      <c r="E552" s="24" t="str">
        <f xml:space="preserve"> E$410</f>
        <v>PR19 Strategic regional water resources RCV adjustment in 2022-23 FYA prices (WN)</v>
      </c>
      <c r="F552" s="142">
        <f xml:space="preserve"> F$410</f>
        <v>12.303379577802653</v>
      </c>
      <c r="G552" s="24" t="str">
        <f xml:space="preserve"> G$410</f>
        <v>£m</v>
      </c>
      <c r="H552" s="356"/>
    </row>
    <row r="553" spans="1:8" outlineLevel="4" x14ac:dyDescent="0.2">
      <c r="E553" s="24" t="str">
        <f xml:space="preserve"> E$417</f>
        <v>PR19 Green recovery RCV adjustment in 2022-23 FYA prices (WN)</v>
      </c>
      <c r="F553" s="142">
        <f xml:space="preserve"> F$417</f>
        <v>0</v>
      </c>
      <c r="G553" s="24" t="str">
        <f xml:space="preserve"> G$417</f>
        <v>£m</v>
      </c>
      <c r="H553" s="356"/>
    </row>
    <row r="554" spans="1:8" outlineLevel="4" x14ac:dyDescent="0.2">
      <c r="E554" s="24" t="str">
        <f xml:space="preserve"> E$424</f>
        <v>PR19 Havant Thicket activities RCV adjustment in 2022-23 FYA prices (WN)</v>
      </c>
      <c r="F554" s="142">
        <f xml:space="preserve"> F$424</f>
        <v>0</v>
      </c>
      <c r="G554" s="24" t="str">
        <f xml:space="preserve"> G$424</f>
        <v>£m</v>
      </c>
      <c r="H554" s="356"/>
    </row>
    <row r="555" spans="1:8" outlineLevel="4" x14ac:dyDescent="0.2">
      <c r="E555" s="24" t="str">
        <f xml:space="preserve"> E$431</f>
        <v>Other RCV adjustment in 2022-23 FYA prices (WN)</v>
      </c>
      <c r="F555" s="142">
        <f xml:space="preserve"> F$431</f>
        <v>0</v>
      </c>
      <c r="G555" s="24" t="str">
        <f xml:space="preserve"> G$431</f>
        <v>£m</v>
      </c>
      <c r="H555" s="356"/>
    </row>
    <row r="556" spans="1:8" outlineLevel="4" x14ac:dyDescent="0.2">
      <c r="E556" s="24" t="str">
        <f xml:space="preserve"> E$440</f>
        <v>PR24 Transitional expenditure programme RCV adjustment in 2022-23 FYA prices (WN)</v>
      </c>
      <c r="F556" s="142">
        <f t="shared" ref="F556:G556" si="61" xml:space="preserve"> F$440</f>
        <v>6.7059971213817358</v>
      </c>
      <c r="G556" s="24" t="str">
        <f t="shared" si="61"/>
        <v>£m</v>
      </c>
      <c r="H556" s="356"/>
    </row>
    <row r="557" spans="1:8" outlineLevel="4" x14ac:dyDescent="0.2">
      <c r="E557" s="24" t="str">
        <f xml:space="preserve"> E$447</f>
        <v>PR24 Defra accelerated programme RCV adjustment in 2022-23 FYA prices (WN)</v>
      </c>
      <c r="F557" s="142">
        <f t="shared" ref="F557:G557" si="62" xml:space="preserve"> F$447</f>
        <v>13.983420758036141</v>
      </c>
      <c r="G557" s="24" t="str">
        <f t="shared" si="62"/>
        <v>£m</v>
      </c>
      <c r="H557" s="356"/>
    </row>
    <row r="558" spans="1:8" s="117" customFormat="1" outlineLevel="4" x14ac:dyDescent="0.2">
      <c r="A558" s="114"/>
      <c r="B558" s="114"/>
      <c r="C558" s="115"/>
      <c r="D558" s="116"/>
      <c r="E558" s="158" t="s">
        <v>458</v>
      </c>
      <c r="F558" s="159">
        <f xml:space="preserve"> SUM( F547:F557 )</f>
        <v>1224.3001991044298</v>
      </c>
      <c r="G558" s="158" t="s">
        <v>153</v>
      </c>
      <c r="H558" s="356"/>
    </row>
    <row r="559" spans="1:8" outlineLevel="3" x14ac:dyDescent="0.2">
      <c r="F559" s="142"/>
      <c r="H559" s="356"/>
    </row>
    <row r="560" spans="1:8" outlineLevel="2" x14ac:dyDescent="0.2">
      <c r="D560" s="19" t="s">
        <v>319</v>
      </c>
      <c r="F560" s="142"/>
      <c r="H560" s="356"/>
    </row>
    <row r="561" spans="1:8" outlineLevel="4" x14ac:dyDescent="0.2">
      <c r="E561" s="24" t="str">
        <f xml:space="preserve"> E$323</f>
        <v>2020-25 RCV - Closing RCV at 31 March 2025 (from PR19 FD as updated by the CMA redetermination and IDoKs) - Post 2020 investment RCV in 2022-23 FYA prices (WWN)</v>
      </c>
      <c r="F561" s="142">
        <f xml:space="preserve"> F$323</f>
        <v>1455.2875615704461</v>
      </c>
      <c r="G561" s="24" t="str">
        <f xml:space="preserve"> G$323</f>
        <v>£m</v>
      </c>
      <c r="H561" s="356"/>
    </row>
    <row r="562" spans="1:8" outlineLevel="4" x14ac:dyDescent="0.2">
      <c r="E562" s="24" t="str">
        <f xml:space="preserve"> E$376</f>
        <v>PR19 ODI RCV adjustment in 2022-23 FYA prices (WWN)</v>
      </c>
      <c r="F562" s="142">
        <f xml:space="preserve"> F$376</f>
        <v>0</v>
      </c>
      <c r="G562" s="24" t="str">
        <f xml:space="preserve"> G$376</f>
        <v>£m</v>
      </c>
      <c r="H562" s="356"/>
    </row>
    <row r="563" spans="1:8" outlineLevel="4" x14ac:dyDescent="0.2">
      <c r="E563" s="24" t="str">
        <f xml:space="preserve"> E$383</f>
        <v>PR19 WINEP / NEP RCV adjustment in 2022-23 FYA prices (WWN)</v>
      </c>
      <c r="F563" s="142">
        <f xml:space="preserve"> F$383</f>
        <v>0</v>
      </c>
      <c r="G563" s="24" t="str">
        <f xml:space="preserve"> G$383</f>
        <v>£m</v>
      </c>
      <c r="H563" s="356"/>
    </row>
    <row r="564" spans="1:8" outlineLevel="4" x14ac:dyDescent="0.2">
      <c r="E564" s="24" t="str">
        <f xml:space="preserve"> E$390</f>
        <v>PR19 Costs reconciliation RCV adjustment in 2022-23 FYA prices (WWN)</v>
      </c>
      <c r="F564" s="142">
        <f xml:space="preserve"> F$390</f>
        <v>-64.867535183112096</v>
      </c>
      <c r="G564" s="24" t="str">
        <f xml:space="preserve"> G$390</f>
        <v>£m</v>
      </c>
      <c r="H564" s="142"/>
    </row>
    <row r="565" spans="1:8" outlineLevel="4" x14ac:dyDescent="0.2">
      <c r="E565" s="24" t="str">
        <f xml:space="preserve"> E$397</f>
        <v>PR19 Land sales RCV adjustment in 2022-23 FYA prices (WWN)</v>
      </c>
      <c r="F565" s="142">
        <f xml:space="preserve"> F$397</f>
        <v>-5.133393571085878</v>
      </c>
      <c r="G565" s="24" t="str">
        <f xml:space="preserve"> G$397</f>
        <v>£m</v>
      </c>
      <c r="H565" s="356"/>
    </row>
    <row r="566" spans="1:8" outlineLevel="4" x14ac:dyDescent="0.2">
      <c r="E566" s="24" t="str">
        <f xml:space="preserve"> E$411</f>
        <v>PR19 Strategic regional water resources RCV adjustment in 2022-23 FYA prices (WWN)</v>
      </c>
      <c r="F566" s="142">
        <f xml:space="preserve"> F$411</f>
        <v>0</v>
      </c>
      <c r="G566" s="24" t="str">
        <f xml:space="preserve"> G$411</f>
        <v>£m</v>
      </c>
      <c r="H566" s="356"/>
    </row>
    <row r="567" spans="1:8" outlineLevel="4" x14ac:dyDescent="0.2">
      <c r="E567" s="24" t="str">
        <f xml:space="preserve"> E$418</f>
        <v>PR19 Green recovery RCV adjustment in 2022-23 FYA prices (WWN)</v>
      </c>
      <c r="F567" s="142">
        <f xml:space="preserve"> F$418</f>
        <v>0</v>
      </c>
      <c r="G567" s="24" t="str">
        <f xml:space="preserve"> G$418</f>
        <v>£m</v>
      </c>
      <c r="H567" s="356"/>
    </row>
    <row r="568" spans="1:8" outlineLevel="4" x14ac:dyDescent="0.2">
      <c r="E568" s="24" t="str">
        <f xml:space="preserve"> E$425</f>
        <v>PR19 Havant Thicket activities RCV adjustment in 2022-23 FYA prices (WWN)</v>
      </c>
      <c r="F568" s="142">
        <f xml:space="preserve"> F$425</f>
        <v>0</v>
      </c>
      <c r="G568" s="24" t="str">
        <f xml:space="preserve"> G$425</f>
        <v>£m</v>
      </c>
      <c r="H568" s="356"/>
    </row>
    <row r="569" spans="1:8" outlineLevel="4" x14ac:dyDescent="0.2">
      <c r="E569" s="24" t="str">
        <f xml:space="preserve"> E$432</f>
        <v>Other RCV adjustment in 2022-23 FYA prices (WWN)</v>
      </c>
      <c r="F569" s="142">
        <f xml:space="preserve"> F$432</f>
        <v>0</v>
      </c>
      <c r="G569" s="24" t="str">
        <f xml:space="preserve"> G$432</f>
        <v>£m</v>
      </c>
      <c r="H569" s="356"/>
    </row>
    <row r="570" spans="1:8" outlineLevel="4" x14ac:dyDescent="0.2">
      <c r="E570" s="24" t="str">
        <f xml:space="preserve"> E$441</f>
        <v>PR24 Transitional expenditure programme RCV adjustment in 2022-23 FYA prices (WWN)</v>
      </c>
      <c r="F570" s="142">
        <f t="shared" ref="F570:G570" si="63" xml:space="preserve"> F$441</f>
        <v>21.809838877338876</v>
      </c>
      <c r="G570" s="24" t="str">
        <f t="shared" si="63"/>
        <v>£m</v>
      </c>
      <c r="H570" s="356"/>
    </row>
    <row r="571" spans="1:8" outlineLevel="4" x14ac:dyDescent="0.2">
      <c r="E571" s="24" t="str">
        <f xml:space="preserve"> E$448</f>
        <v>PR24 Defra accelerated programme RCV adjustment in 2022-23 FYA prices (WWN)</v>
      </c>
      <c r="F571" s="142">
        <f t="shared" ref="F571:G571" si="64" xml:space="preserve"> F$448</f>
        <v>18.648102910602908</v>
      </c>
      <c r="G571" s="24" t="str">
        <f t="shared" si="64"/>
        <v>£m</v>
      </c>
      <c r="H571" s="356"/>
    </row>
    <row r="572" spans="1:8" s="117" customFormat="1" outlineLevel="4" x14ac:dyDescent="0.2">
      <c r="A572" s="114"/>
      <c r="B572" s="114"/>
      <c r="C572" s="115"/>
      <c r="D572" s="116"/>
      <c r="E572" s="158" t="s">
        <v>459</v>
      </c>
      <c r="F572" s="159">
        <f xml:space="preserve"> SUM( F561:F571 )</f>
        <v>1425.7445746041899</v>
      </c>
      <c r="G572" s="158" t="s">
        <v>153</v>
      </c>
      <c r="H572" s="356"/>
    </row>
    <row r="573" spans="1:8" outlineLevel="3" x14ac:dyDescent="0.2">
      <c r="F573" s="142"/>
      <c r="H573" s="356"/>
    </row>
    <row r="574" spans="1:8" outlineLevel="2" x14ac:dyDescent="0.2">
      <c r="D574" s="19" t="s">
        <v>321</v>
      </c>
      <c r="F574" s="142"/>
      <c r="H574" s="356"/>
    </row>
    <row r="575" spans="1:8" outlineLevel="4" x14ac:dyDescent="0.2">
      <c r="E575" s="24" t="str">
        <f xml:space="preserve"> E$324</f>
        <v>2020-25 RCV - Closing RCV at 31 March 2025 (from PR19 FD as updated by the CMA redetermination and IDoKs) - Post 2020 investment RCV in 2022-23 FYA prices (BR)</v>
      </c>
      <c r="F575" s="142">
        <f xml:space="preserve"> F$324</f>
        <v>69.454295538141693</v>
      </c>
      <c r="G575" s="24" t="str">
        <f xml:space="preserve"> G$324</f>
        <v>£m</v>
      </c>
      <c r="H575" s="356"/>
    </row>
    <row r="576" spans="1:8" outlineLevel="4" x14ac:dyDescent="0.2">
      <c r="E576" s="24" t="str">
        <f xml:space="preserve"> E$377</f>
        <v>PR19 ODI RCV adjustment in 2022-23 FYA prices (BR)</v>
      </c>
      <c r="F576" s="142">
        <f xml:space="preserve"> F$377</f>
        <v>0</v>
      </c>
      <c r="G576" s="24" t="str">
        <f xml:space="preserve"> G$377</f>
        <v>£m</v>
      </c>
      <c r="H576" s="356"/>
    </row>
    <row r="577" spans="1:8" outlineLevel="4" x14ac:dyDescent="0.2">
      <c r="E577" s="24" t="str">
        <f xml:space="preserve"> E$384</f>
        <v>PR19 WINEP / NEP RCV adjustment in 2022-23 FYA prices (BR)</v>
      </c>
      <c r="F577" s="142">
        <f xml:space="preserve"> F$384</f>
        <v>0</v>
      </c>
      <c r="G577" s="24" t="str">
        <f xml:space="preserve"> G$384</f>
        <v>£m</v>
      </c>
      <c r="H577" s="356"/>
    </row>
    <row r="578" spans="1:8" outlineLevel="4" x14ac:dyDescent="0.2">
      <c r="E578" s="24" t="str">
        <f xml:space="preserve"> E$391</f>
        <v>PR19 Costs reconciliation RCV adjustment in 2022-23 FYA prices (BR)</v>
      </c>
      <c r="F578" s="142">
        <f xml:space="preserve"> F$391</f>
        <v>0.40613785383016149</v>
      </c>
      <c r="G578" s="24" t="str">
        <f xml:space="preserve"> G$391</f>
        <v>£m</v>
      </c>
      <c r="H578" s="356"/>
    </row>
    <row r="579" spans="1:8" outlineLevel="4" x14ac:dyDescent="0.2">
      <c r="E579" s="24" t="str">
        <f xml:space="preserve"> E$398</f>
        <v>PR19 Land sales RCV adjustment in 2022-23 FYA prices (BR)</v>
      </c>
      <c r="F579" s="142">
        <f xml:space="preserve"> F$398</f>
        <v>0</v>
      </c>
      <c r="G579" s="24" t="str">
        <f xml:space="preserve"> G$398</f>
        <v>£m</v>
      </c>
      <c r="H579" s="356"/>
    </row>
    <row r="580" spans="1:8" outlineLevel="4" x14ac:dyDescent="0.2">
      <c r="E580" s="24" t="str">
        <f xml:space="preserve"> E$412</f>
        <v>PR19 Strategic regional water resources RCV adjustment in 2022-23 FYA prices (BR)</v>
      </c>
      <c r="F580" s="142">
        <f xml:space="preserve"> F$412</f>
        <v>0</v>
      </c>
      <c r="G580" s="24" t="str">
        <f xml:space="preserve"> G$412</f>
        <v>£m</v>
      </c>
      <c r="H580" s="356"/>
    </row>
    <row r="581" spans="1:8" outlineLevel="4" x14ac:dyDescent="0.2">
      <c r="E581" s="24" t="str">
        <f xml:space="preserve"> E$419</f>
        <v>PR19 Green recovery RCV adjustment in 2022-23 FYA prices (BR)</v>
      </c>
      <c r="F581" s="142">
        <f xml:space="preserve"> F$419</f>
        <v>0</v>
      </c>
      <c r="G581" s="24" t="str">
        <f xml:space="preserve"> G$419</f>
        <v>£m</v>
      </c>
      <c r="H581" s="356"/>
    </row>
    <row r="582" spans="1:8" outlineLevel="4" x14ac:dyDescent="0.2">
      <c r="E582" s="24" t="str">
        <f xml:space="preserve"> E$426</f>
        <v>PR19 Havant Thicket activities RCV adjustment in 2022-23 FYA prices (BR)</v>
      </c>
      <c r="F582" s="142">
        <f xml:space="preserve"> F$426</f>
        <v>0</v>
      </c>
      <c r="G582" s="24" t="str">
        <f xml:space="preserve"> G$426</f>
        <v>£m</v>
      </c>
      <c r="H582" s="356"/>
    </row>
    <row r="583" spans="1:8" outlineLevel="4" x14ac:dyDescent="0.2">
      <c r="E583" s="24" t="str">
        <f xml:space="preserve"> E$433</f>
        <v>Other RCV adjustment in 2022-23 FYA prices (BR)</v>
      </c>
      <c r="F583" s="142">
        <f xml:space="preserve"> F$433</f>
        <v>0</v>
      </c>
      <c r="G583" s="24" t="str">
        <f xml:space="preserve"> G$433</f>
        <v>£m</v>
      </c>
      <c r="H583" s="356"/>
    </row>
    <row r="584" spans="1:8" outlineLevel="4" x14ac:dyDescent="0.2">
      <c r="E584" s="24" t="str">
        <f xml:space="preserve"> E$442</f>
        <v>PR24 Transitional expenditure programme RCV adjustment in 2022-23 FYA prices (BR)</v>
      </c>
      <c r="F584" s="142">
        <f t="shared" ref="F584:G584" si="65" xml:space="preserve"> F$442</f>
        <v>0</v>
      </c>
      <c r="G584" s="24" t="str">
        <f t="shared" si="65"/>
        <v>£m</v>
      </c>
      <c r="H584" s="356"/>
    </row>
    <row r="585" spans="1:8" outlineLevel="4" x14ac:dyDescent="0.2">
      <c r="E585" s="24" t="str">
        <f xml:space="preserve"> E$449</f>
        <v>PR24 Defra accelerated programme RCV adjustment in 2022-23 FYA prices (BR)</v>
      </c>
      <c r="F585" s="142">
        <f t="shared" ref="F585:G585" si="66" xml:space="preserve"> F$449</f>
        <v>0</v>
      </c>
      <c r="G585" s="24" t="str">
        <f t="shared" si="66"/>
        <v>£m</v>
      </c>
      <c r="H585" s="356"/>
    </row>
    <row r="586" spans="1:8" s="117" customFormat="1" outlineLevel="4" x14ac:dyDescent="0.2">
      <c r="A586" s="114"/>
      <c r="B586" s="114"/>
      <c r="C586" s="115"/>
      <c r="D586" s="116"/>
      <c r="E586" s="158" t="s">
        <v>460</v>
      </c>
      <c r="F586" s="159">
        <f xml:space="preserve"> SUM( F575:F585 )</f>
        <v>69.860433391971853</v>
      </c>
      <c r="G586" s="158" t="s">
        <v>153</v>
      </c>
      <c r="H586" s="356"/>
    </row>
    <row r="587" spans="1:8" outlineLevel="3" x14ac:dyDescent="0.2">
      <c r="F587" s="142"/>
      <c r="H587" s="356"/>
    </row>
    <row r="588" spans="1:8" outlineLevel="2" x14ac:dyDescent="0.2">
      <c r="C588" s="19" t="s">
        <v>323</v>
      </c>
      <c r="F588" s="142"/>
      <c r="H588" s="356"/>
    </row>
    <row r="589" spans="1:8" outlineLevel="3" x14ac:dyDescent="0.2">
      <c r="E589" s="24" t="str">
        <f xml:space="preserve"> E$325</f>
        <v>2020-25 RCV - Closing RCV at 31 March 2025 (from PR19 FD as updated by the CMA redetermination and IDoKs) - Post 2020 investment RCV in 2022-23 FYA prices (ADDN1)</v>
      </c>
      <c r="F589" s="142">
        <f xml:space="preserve"> F$325</f>
        <v>0</v>
      </c>
      <c r="G589" s="24" t="str">
        <f xml:space="preserve"> G$325</f>
        <v>£m</v>
      </c>
      <c r="H589" s="356"/>
    </row>
    <row r="590" spans="1:8" outlineLevel="3" x14ac:dyDescent="0.2">
      <c r="E590" s="24" t="str">
        <f xml:space="preserve"> E$378</f>
        <v>PR19 ODI RCV adjustment in 2022-23 FYA prices (ADDN1)</v>
      </c>
      <c r="F590" s="142">
        <f xml:space="preserve"> F$378</f>
        <v>0</v>
      </c>
      <c r="G590" s="24" t="str">
        <f xml:space="preserve"> G$378</f>
        <v>£m</v>
      </c>
      <c r="H590" s="356"/>
    </row>
    <row r="591" spans="1:8" outlineLevel="3" x14ac:dyDescent="0.2">
      <c r="E591" s="24" t="str">
        <f xml:space="preserve"> E$385</f>
        <v>PR19 WINEP / NEP RCV adjustment in 2022-23 FYA prices (ADDN1)</v>
      </c>
      <c r="F591" s="142">
        <f xml:space="preserve"> F$385</f>
        <v>0</v>
      </c>
      <c r="G591" s="24" t="str">
        <f xml:space="preserve"> G$385</f>
        <v>£m</v>
      </c>
      <c r="H591" s="356"/>
    </row>
    <row r="592" spans="1:8" outlineLevel="3" x14ac:dyDescent="0.2">
      <c r="E592" s="24" t="str">
        <f xml:space="preserve"> E$392</f>
        <v>PR19 Costs reconciliation RCV adjustment in 2022-23 FYA prices (ADDN1)</v>
      </c>
      <c r="F592" s="142">
        <f xml:space="preserve"> F$392</f>
        <v>0</v>
      </c>
      <c r="G592" s="24" t="str">
        <f xml:space="preserve"> G$392</f>
        <v>£m</v>
      </c>
      <c r="H592" s="356"/>
    </row>
    <row r="593" spans="1:8" outlineLevel="3" x14ac:dyDescent="0.2">
      <c r="E593" s="24" t="str">
        <f xml:space="preserve"> E$399</f>
        <v>PR19 Land sales RCV adjustment in 2022-23 FYA prices (ADDN1)</v>
      </c>
      <c r="F593" s="142">
        <f xml:space="preserve"> F$399</f>
        <v>0</v>
      </c>
      <c r="G593" s="24" t="str">
        <f xml:space="preserve"> G$399</f>
        <v>£m</v>
      </c>
      <c r="H593" s="356"/>
    </row>
    <row r="594" spans="1:8" outlineLevel="3" x14ac:dyDescent="0.2">
      <c r="E594" s="24" t="str">
        <f xml:space="preserve"> E$413</f>
        <v>PR19 Strategic regional water resources RCV adjustment in 2022-23 FYA prices (ADDN1)</v>
      </c>
      <c r="F594" s="142">
        <f xml:space="preserve"> F$413</f>
        <v>0</v>
      </c>
      <c r="G594" s="24" t="str">
        <f xml:space="preserve"> G$413</f>
        <v>£m</v>
      </c>
      <c r="H594" s="356"/>
    </row>
    <row r="595" spans="1:8" outlineLevel="3" x14ac:dyDescent="0.2">
      <c r="E595" s="24" t="str">
        <f xml:space="preserve"> E$420</f>
        <v>PR19 Green recovery RCV adjustment in 2022-23 FYA prices (ADDN1)</v>
      </c>
      <c r="F595" s="142">
        <f xml:space="preserve"> F$420</f>
        <v>0</v>
      </c>
      <c r="G595" s="24" t="str">
        <f xml:space="preserve"> G$420</f>
        <v>£m</v>
      </c>
      <c r="H595" s="356"/>
    </row>
    <row r="596" spans="1:8" outlineLevel="3" x14ac:dyDescent="0.2">
      <c r="E596" s="24" t="str">
        <f xml:space="preserve"> E$427</f>
        <v>PR19 Havant Thicket activities RCV adjustment in 2022-23 FYA prices (ADDN1)</v>
      </c>
      <c r="F596" s="142">
        <f xml:space="preserve"> F$427</f>
        <v>0</v>
      </c>
      <c r="G596" s="24" t="str">
        <f xml:space="preserve"> G$427</f>
        <v>£m</v>
      </c>
      <c r="H596" s="356"/>
    </row>
    <row r="597" spans="1:8" outlineLevel="3" x14ac:dyDescent="0.2">
      <c r="E597" s="24" t="str">
        <f xml:space="preserve"> E$434</f>
        <v>Other RCV adjustment in 2022-23 FYA prices (ADDN1)</v>
      </c>
      <c r="F597" s="142">
        <f xml:space="preserve"> F$434</f>
        <v>0</v>
      </c>
      <c r="G597" s="24" t="str">
        <f xml:space="preserve"> G$434</f>
        <v>£m</v>
      </c>
      <c r="H597" s="356"/>
    </row>
    <row r="598" spans="1:8" outlineLevel="3" x14ac:dyDescent="0.2">
      <c r="E598" s="24" t="str">
        <f xml:space="preserve"> E$443</f>
        <v>PR24 Transitional expenditure programme RCV adjustment in 2022-23 FYA prices (ADDN1)</v>
      </c>
      <c r="F598" s="142">
        <f t="shared" ref="F598:G598" si="67" xml:space="preserve"> F$443</f>
        <v>0</v>
      </c>
      <c r="G598" s="24" t="str">
        <f t="shared" si="67"/>
        <v>£m</v>
      </c>
      <c r="H598" s="356"/>
    </row>
    <row r="599" spans="1:8" outlineLevel="3" x14ac:dyDescent="0.2">
      <c r="E599" s="24" t="str">
        <f xml:space="preserve"> E$450</f>
        <v>PR24 Defra accelerated programme RCV adjustment in 2022-23 FYA prices (ADDN1)</v>
      </c>
      <c r="F599" s="142">
        <f t="shared" ref="F599:G599" si="68" xml:space="preserve"> F$450</f>
        <v>0</v>
      </c>
      <c r="G599" s="24" t="str">
        <f t="shared" si="68"/>
        <v>£m</v>
      </c>
      <c r="H599" s="356"/>
    </row>
    <row r="600" spans="1:8" s="117" customFormat="1" outlineLevel="3" x14ac:dyDescent="0.2">
      <c r="A600" s="114"/>
      <c r="B600" s="114"/>
      <c r="C600" s="115"/>
      <c r="D600" s="116"/>
      <c r="E600" s="158" t="s">
        <v>461</v>
      </c>
      <c r="F600" s="159">
        <f xml:space="preserve"> SUM( F589:F599 )</f>
        <v>0</v>
      </c>
      <c r="G600" s="158" t="s">
        <v>153</v>
      </c>
      <c r="H600" s="356"/>
    </row>
    <row r="601" spans="1:8" s="117" customFormat="1" outlineLevel="3" x14ac:dyDescent="0.2">
      <c r="A601" s="114"/>
      <c r="B601" s="114"/>
      <c r="C601" s="115"/>
      <c r="D601" s="116"/>
      <c r="E601" s="160"/>
      <c r="F601" s="161"/>
      <c r="G601" s="160"/>
      <c r="H601" s="356"/>
    </row>
    <row r="602" spans="1:8" outlineLevel="2" x14ac:dyDescent="0.2">
      <c r="C602" s="19" t="s">
        <v>325</v>
      </c>
      <c r="F602" s="142"/>
      <c r="H602" s="356"/>
    </row>
    <row r="603" spans="1:8" outlineLevel="3" x14ac:dyDescent="0.2">
      <c r="E603" s="24" t="str">
        <f xml:space="preserve"> E$326</f>
        <v>2020-25 RCV - Closing RCV at 31 March 2025 (from PR19 FD as updated by the CMA redetermination and IDoKs) - Post 2020 investment RCV in 2022-23 FYA prices (ADDN2)</v>
      </c>
      <c r="F603" s="142">
        <f t="shared" ref="F603:G603" si="69" xml:space="preserve"> F$326</f>
        <v>0</v>
      </c>
      <c r="G603" s="24" t="str">
        <f t="shared" si="69"/>
        <v>£m</v>
      </c>
      <c r="H603" s="356"/>
    </row>
    <row r="604" spans="1:8" outlineLevel="3" x14ac:dyDescent="0.2">
      <c r="E604" s="24" t="str">
        <f xml:space="preserve"> E$379</f>
        <v>PR19 ODI RCV adjustment in 2022-23 FYA prices (ADDN2)</v>
      </c>
      <c r="F604" s="142">
        <f t="shared" ref="F604:G604" si="70" xml:space="preserve"> F$379</f>
        <v>0</v>
      </c>
      <c r="G604" s="24" t="str">
        <f t="shared" si="70"/>
        <v>£m</v>
      </c>
      <c r="H604" s="356"/>
    </row>
    <row r="605" spans="1:8" outlineLevel="3" x14ac:dyDescent="0.2">
      <c r="E605" s="24" t="str">
        <f xml:space="preserve"> E$386</f>
        <v>PR19 WINEP / NEP RCV adjustment in 2022-23 FYA prices (ADDN2)</v>
      </c>
      <c r="F605" s="142">
        <f t="shared" ref="F605:G605" si="71" xml:space="preserve"> F$386</f>
        <v>0</v>
      </c>
      <c r="G605" s="24" t="str">
        <f t="shared" si="71"/>
        <v>£m</v>
      </c>
      <c r="H605" s="356"/>
    </row>
    <row r="606" spans="1:8" outlineLevel="3" x14ac:dyDescent="0.2">
      <c r="E606" s="24" t="str">
        <f xml:space="preserve"> E$393</f>
        <v>PR19 Costs reconciliation RCV adjustment in 2022-23 FYA prices (ADDN2)</v>
      </c>
      <c r="F606" s="142">
        <f t="shared" ref="F606:G606" si="72" xml:space="preserve"> F$393</f>
        <v>0</v>
      </c>
      <c r="G606" s="24" t="str">
        <f t="shared" si="72"/>
        <v>£m</v>
      </c>
      <c r="H606" s="356"/>
    </row>
    <row r="607" spans="1:8" outlineLevel="3" x14ac:dyDescent="0.2">
      <c r="E607" s="24" t="str">
        <f xml:space="preserve"> E$400</f>
        <v>PR19 Land sales RCV adjustment in 2022-23 FYA prices (ADDN2)</v>
      </c>
      <c r="F607" s="142">
        <f t="shared" ref="F607:G607" si="73" xml:space="preserve"> F$400</f>
        <v>0</v>
      </c>
      <c r="G607" s="24" t="str">
        <f t="shared" si="73"/>
        <v>£m</v>
      </c>
      <c r="H607" s="356"/>
    </row>
    <row r="608" spans="1:8" outlineLevel="3" x14ac:dyDescent="0.2">
      <c r="E608" s="24" t="str">
        <f xml:space="preserve"> E$414</f>
        <v>PR19 Strategic regional water resources RCV adjustment in 2022-23 FYA prices (ADDN2)</v>
      </c>
      <c r="F608" s="142">
        <f t="shared" ref="F608:G608" si="74" xml:space="preserve"> F$414</f>
        <v>0</v>
      </c>
      <c r="G608" s="24" t="str">
        <f t="shared" si="74"/>
        <v>£m</v>
      </c>
      <c r="H608" s="356"/>
    </row>
    <row r="609" spans="1:10" outlineLevel="3" x14ac:dyDescent="0.2">
      <c r="E609" s="24" t="str">
        <f xml:space="preserve"> E$421</f>
        <v>PR19 Green recovery RCV adjustment in 2022-23 FYA prices (ADDN2)</v>
      </c>
      <c r="F609" s="142">
        <f t="shared" ref="F609:G609" si="75" xml:space="preserve"> F$421</f>
        <v>0</v>
      </c>
      <c r="G609" s="24" t="str">
        <f t="shared" si="75"/>
        <v>£m</v>
      </c>
      <c r="H609" s="356"/>
    </row>
    <row r="610" spans="1:10" outlineLevel="3" x14ac:dyDescent="0.2">
      <c r="E610" s="24" t="str">
        <f xml:space="preserve"> E$428</f>
        <v>PR19 Havant Thicket activities RCV adjustment in 2022-23 FYA prices (ADDN2)</v>
      </c>
      <c r="F610" s="142">
        <f t="shared" ref="F610:G610" si="76" xml:space="preserve"> F$428</f>
        <v>0</v>
      </c>
      <c r="G610" s="24" t="str">
        <f t="shared" si="76"/>
        <v>£m</v>
      </c>
      <c r="H610" s="356"/>
    </row>
    <row r="611" spans="1:10" outlineLevel="3" x14ac:dyDescent="0.2">
      <c r="E611" s="24" t="str">
        <f xml:space="preserve"> E$435</f>
        <v>Other RCV adjustment in 2022-23 FYA prices (ADDN2)</v>
      </c>
      <c r="F611" s="142">
        <f t="shared" ref="F611:G611" si="77" xml:space="preserve"> F$435</f>
        <v>0</v>
      </c>
      <c r="G611" s="24" t="str">
        <f t="shared" si="77"/>
        <v>£m</v>
      </c>
      <c r="H611" s="356"/>
    </row>
    <row r="612" spans="1:10" outlineLevel="3" x14ac:dyDescent="0.2">
      <c r="E612" s="24" t="str">
        <f xml:space="preserve"> E$444</f>
        <v>PR24 Transitional expenditure programme RCV adjustment in 2022-23 FYA prices (ADDN2)</v>
      </c>
      <c r="F612" s="142">
        <f t="shared" ref="F612:G612" si="78" xml:space="preserve"> F$444</f>
        <v>0</v>
      </c>
      <c r="G612" s="24" t="str">
        <f t="shared" si="78"/>
        <v>£m</v>
      </c>
      <c r="H612" s="356"/>
    </row>
    <row r="613" spans="1:10" outlineLevel="3" x14ac:dyDescent="0.2">
      <c r="E613" s="24" t="str">
        <f xml:space="preserve"> E$451</f>
        <v>PR24 Defra accelerated programme RCV adjustment in 2022-23 FYA prices (ADDN2)</v>
      </c>
      <c r="F613" s="142">
        <f t="shared" ref="F613:G613" si="79" xml:space="preserve"> F$451</f>
        <v>0</v>
      </c>
      <c r="G613" s="24" t="str">
        <f t="shared" si="79"/>
        <v>£m</v>
      </c>
      <c r="H613" s="356"/>
    </row>
    <row r="614" spans="1:10" s="117" customFormat="1" outlineLevel="3" x14ac:dyDescent="0.2">
      <c r="A614" s="114"/>
      <c r="B614" s="114"/>
      <c r="C614" s="115"/>
      <c r="D614" s="116"/>
      <c r="E614" s="158" t="s">
        <v>462</v>
      </c>
      <c r="F614" s="159">
        <f xml:space="preserve"> SUM( F603:F613 )</f>
        <v>0</v>
      </c>
      <c r="G614" s="158" t="s">
        <v>153</v>
      </c>
      <c r="H614" s="356"/>
      <c r="I614" s="24"/>
      <c r="J614" s="24"/>
    </row>
    <row r="615" spans="1:10" outlineLevel="1" x14ac:dyDescent="0.2">
      <c r="F615" s="142"/>
      <c r="H615" s="356"/>
    </row>
    <row r="616" spans="1:10" outlineLevel="1" x14ac:dyDescent="0.2">
      <c r="A616" s="10" t="str">
        <f xml:space="preserve"> 'PD11'!$M$43</f>
        <v>PD11.24</v>
      </c>
      <c r="B616" s="10" t="s">
        <v>463</v>
      </c>
      <c r="F616" s="142"/>
      <c r="H616" s="356"/>
    </row>
    <row r="617" spans="1:10" outlineLevel="2" x14ac:dyDescent="0.2">
      <c r="F617" s="142"/>
      <c r="H617" s="356"/>
    </row>
    <row r="618" spans="1:10" outlineLevel="2" x14ac:dyDescent="0.2">
      <c r="D618" s="19" t="s">
        <v>315</v>
      </c>
      <c r="F618" s="142"/>
      <c r="H618" s="356"/>
    </row>
    <row r="619" spans="1:10" outlineLevel="3" x14ac:dyDescent="0.2">
      <c r="E619" s="24" t="str">
        <f xml:space="preserve"> E$468</f>
        <v xml:space="preserve">Company - Pre 2020 RCV opening balance - real (2022-23 FYA) (WR) </v>
      </c>
      <c r="F619" s="142">
        <f xml:space="preserve"> F$468</f>
        <v>185.37241444106829</v>
      </c>
      <c r="G619" s="24" t="str">
        <f xml:space="preserve"> G$468</f>
        <v>£m</v>
      </c>
      <c r="H619" s="356"/>
    </row>
    <row r="620" spans="1:10" outlineLevel="3" x14ac:dyDescent="0.2">
      <c r="E620" s="24" t="str">
        <f xml:space="preserve"> E$544</f>
        <v xml:space="preserve">Company - 2020-25 RCV opening balance - real (2022-23 FYA) (WR) </v>
      </c>
      <c r="F620" s="142">
        <f xml:space="preserve"> F$544</f>
        <v>65.030462577962581</v>
      </c>
      <c r="G620" s="24" t="str">
        <f xml:space="preserve"> G$544</f>
        <v>£m</v>
      </c>
      <c r="H620" s="356"/>
    </row>
    <row r="621" spans="1:10" s="117" customFormat="1" outlineLevel="3" x14ac:dyDescent="0.2">
      <c r="A621" s="114" t="str">
        <f xml:space="preserve"> 'PD11'!$M$43</f>
        <v>PD11.24</v>
      </c>
      <c r="B621" s="114"/>
      <c r="C621" s="115"/>
      <c r="D621" s="116"/>
      <c r="E621" s="158" t="s">
        <v>464</v>
      </c>
      <c r="F621" s="159">
        <f xml:space="preserve"> SUM( F619:F620 )</f>
        <v>250.40287701903088</v>
      </c>
      <c r="G621" s="158" t="s">
        <v>153</v>
      </c>
      <c r="H621" s="356"/>
      <c r="I621" s="24"/>
      <c r="J621" s="24"/>
    </row>
    <row r="622" spans="1:10" outlineLevel="3" x14ac:dyDescent="0.2">
      <c r="F622" s="142"/>
      <c r="H622" s="356"/>
    </row>
    <row r="623" spans="1:10" outlineLevel="2" x14ac:dyDescent="0.2">
      <c r="D623" s="19" t="s">
        <v>317</v>
      </c>
      <c r="F623" s="142"/>
      <c r="H623" s="356"/>
    </row>
    <row r="624" spans="1:10" outlineLevel="3" x14ac:dyDescent="0.2">
      <c r="E624" s="24" t="str">
        <f xml:space="preserve"> E$480</f>
        <v xml:space="preserve">Company - Pre 2020 RCV opening balance - real (2022-23 FYA) (WN) </v>
      </c>
      <c r="F624" s="142">
        <f xml:space="preserve"> F$480</f>
        <v>2777.7585998720615</v>
      </c>
      <c r="G624" s="24" t="str">
        <f xml:space="preserve"> G$480</f>
        <v>£m</v>
      </c>
      <c r="H624" s="356"/>
    </row>
    <row r="625" spans="1:10" outlineLevel="3" x14ac:dyDescent="0.2">
      <c r="E625" s="24" t="str">
        <f xml:space="preserve"> E$558</f>
        <v xml:space="preserve">Company - 2020-25 RCV opening balance - real (2022-23 FYA) (WN) </v>
      </c>
      <c r="F625" s="142">
        <f xml:space="preserve"> F$558</f>
        <v>1224.3001991044298</v>
      </c>
      <c r="G625" s="24" t="str">
        <f xml:space="preserve"> G$558</f>
        <v>£m</v>
      </c>
      <c r="H625" s="356"/>
    </row>
    <row r="626" spans="1:10" s="117" customFormat="1" outlineLevel="3" x14ac:dyDescent="0.2">
      <c r="A626" s="114" t="str">
        <f xml:space="preserve"> 'PD11'!$M$43</f>
        <v>PD11.24</v>
      </c>
      <c r="B626" s="114"/>
      <c r="C626" s="115"/>
      <c r="D626" s="116"/>
      <c r="E626" s="158" t="s">
        <v>465</v>
      </c>
      <c r="F626" s="159">
        <f xml:space="preserve"> SUM( F624:F625 )</f>
        <v>4002.0587989764913</v>
      </c>
      <c r="G626" s="158" t="s">
        <v>153</v>
      </c>
      <c r="H626" s="356"/>
      <c r="I626" s="24"/>
      <c r="J626" s="24"/>
    </row>
    <row r="627" spans="1:10" outlineLevel="3" x14ac:dyDescent="0.2">
      <c r="F627" s="142"/>
      <c r="H627" s="356"/>
    </row>
    <row r="628" spans="1:10" outlineLevel="2" x14ac:dyDescent="0.2">
      <c r="D628" s="19" t="s">
        <v>319</v>
      </c>
      <c r="F628" s="142"/>
      <c r="H628" s="356"/>
    </row>
    <row r="629" spans="1:10" outlineLevel="3" x14ac:dyDescent="0.2">
      <c r="E629" s="24" t="str">
        <f xml:space="preserve"> E$492</f>
        <v xml:space="preserve">Company - Pre 2020 RCV opening balance - real (2022-23 FYA) (WWN) </v>
      </c>
      <c r="F629" s="142">
        <f xml:space="preserve"> F$492</f>
        <v>4155.1491572045416</v>
      </c>
      <c r="G629" s="24" t="str">
        <f xml:space="preserve"> G$492</f>
        <v>£m</v>
      </c>
      <c r="H629" s="356"/>
    </row>
    <row r="630" spans="1:10" outlineLevel="3" x14ac:dyDescent="0.2">
      <c r="E630" s="24" t="str">
        <f xml:space="preserve"> E$572</f>
        <v xml:space="preserve">Company - 2020-25 RCV opening balance - real (2022-23 FYA) (WWN) </v>
      </c>
      <c r="F630" s="142">
        <f xml:space="preserve"> F$572</f>
        <v>1425.7445746041899</v>
      </c>
      <c r="G630" s="24" t="str">
        <f xml:space="preserve"> G$572</f>
        <v>£m</v>
      </c>
      <c r="H630" s="356"/>
    </row>
    <row r="631" spans="1:10" s="117" customFormat="1" outlineLevel="3" x14ac:dyDescent="0.2">
      <c r="A631" s="114" t="str">
        <f xml:space="preserve"> 'PD11'!$M$43</f>
        <v>PD11.24</v>
      </c>
      <c r="B631" s="114"/>
      <c r="C631" s="115"/>
      <c r="D631" s="116"/>
      <c r="E631" s="158" t="s">
        <v>466</v>
      </c>
      <c r="F631" s="159">
        <f xml:space="preserve"> SUM( F629:F630 )</f>
        <v>5580.8937318087319</v>
      </c>
      <c r="G631" s="158" t="s">
        <v>153</v>
      </c>
      <c r="H631" s="356"/>
      <c r="I631" s="24"/>
      <c r="J631" s="24"/>
    </row>
    <row r="632" spans="1:10" outlineLevel="3" x14ac:dyDescent="0.2">
      <c r="F632" s="142"/>
      <c r="H632" s="356"/>
    </row>
    <row r="633" spans="1:10" outlineLevel="2" x14ac:dyDescent="0.2">
      <c r="D633" s="19" t="s">
        <v>321</v>
      </c>
      <c r="F633" s="142"/>
      <c r="H633" s="356"/>
    </row>
    <row r="634" spans="1:10" outlineLevel="3" x14ac:dyDescent="0.2">
      <c r="E634" s="24" t="str">
        <f xml:space="preserve"> E$504</f>
        <v xml:space="preserve">Company - Pre 2020 RCV opening balance - real (2022-23 FYA) (BR) </v>
      </c>
      <c r="F634" s="142">
        <f xml:space="preserve"> F$504</f>
        <v>291.51252838637453</v>
      </c>
      <c r="G634" s="24" t="str">
        <f xml:space="preserve"> G$504</f>
        <v>£m</v>
      </c>
      <c r="H634" s="356"/>
    </row>
    <row r="635" spans="1:10" outlineLevel="3" x14ac:dyDescent="0.2">
      <c r="E635" s="24" t="str">
        <f xml:space="preserve"> E$586</f>
        <v xml:space="preserve">Company - 2020-25 RCV opening balance - real (2022-23 FYA) (BR) </v>
      </c>
      <c r="F635" s="142">
        <f xml:space="preserve"> F$586</f>
        <v>69.860433391971853</v>
      </c>
      <c r="G635" s="24" t="str">
        <f xml:space="preserve"> G$586</f>
        <v>£m</v>
      </c>
      <c r="H635" s="356"/>
    </row>
    <row r="636" spans="1:10" s="117" customFormat="1" outlineLevel="3" x14ac:dyDescent="0.2">
      <c r="A636" s="114" t="str">
        <f xml:space="preserve"> 'PD11'!$M$43</f>
        <v>PD11.24</v>
      </c>
      <c r="B636" s="114"/>
      <c r="C636" s="115"/>
      <c r="D636" s="116"/>
      <c r="E636" s="158" t="s">
        <v>467</v>
      </c>
      <c r="F636" s="159">
        <f xml:space="preserve"> SUM( F634:F635 )</f>
        <v>361.37296177834639</v>
      </c>
      <c r="G636" s="158" t="s">
        <v>153</v>
      </c>
      <c r="H636" s="356"/>
      <c r="I636" s="24"/>
      <c r="J636" s="24"/>
    </row>
    <row r="637" spans="1:10" outlineLevel="3" x14ac:dyDescent="0.2">
      <c r="F637" s="142"/>
      <c r="H637" s="356"/>
    </row>
    <row r="638" spans="1:10" outlineLevel="2" x14ac:dyDescent="0.2">
      <c r="D638" s="19" t="s">
        <v>323</v>
      </c>
      <c r="F638" s="142"/>
      <c r="H638" s="356"/>
    </row>
    <row r="639" spans="1:10" outlineLevel="3" x14ac:dyDescent="0.2">
      <c r="E639" s="24" t="str">
        <f xml:space="preserve"> E$516</f>
        <v xml:space="preserve">Company - Pre 2020 RCV opening balance - real (2022-23 FYA) (ADDN1) </v>
      </c>
      <c r="F639" s="142">
        <f xml:space="preserve"> F$516</f>
        <v>0</v>
      </c>
      <c r="G639" s="24" t="str">
        <f xml:space="preserve"> G$516</f>
        <v>£m</v>
      </c>
      <c r="H639" s="356"/>
    </row>
    <row r="640" spans="1:10" outlineLevel="3" x14ac:dyDescent="0.2">
      <c r="E640" s="24" t="str">
        <f>E$600</f>
        <v xml:space="preserve">Company - 2020-25 RCV opening balance - real (2022-23 FYA) (ADDN1) </v>
      </c>
      <c r="F640" s="142">
        <f>F$600</f>
        <v>0</v>
      </c>
      <c r="G640" s="24" t="str">
        <f>G$600</f>
        <v>£m</v>
      </c>
      <c r="H640" s="356"/>
    </row>
    <row r="641" spans="1:23" s="117" customFormat="1" outlineLevel="3" x14ac:dyDescent="0.2">
      <c r="A641" s="114" t="str">
        <f xml:space="preserve"> 'PD11'!$M$43</f>
        <v>PD11.24</v>
      </c>
      <c r="B641" s="114"/>
      <c r="C641" s="115"/>
      <c r="D641" s="116"/>
      <c r="E641" s="158" t="s">
        <v>468</v>
      </c>
      <c r="F641" s="159">
        <f xml:space="preserve"> SUM( F639:F640 )</f>
        <v>0</v>
      </c>
      <c r="G641" s="158" t="s">
        <v>153</v>
      </c>
      <c r="H641" s="356"/>
      <c r="I641" s="24"/>
      <c r="J641" s="24"/>
    </row>
    <row r="642" spans="1:23" s="117" customFormat="1" outlineLevel="3" x14ac:dyDescent="0.2">
      <c r="A642" s="114"/>
      <c r="B642" s="114"/>
      <c r="C642" s="115"/>
      <c r="D642" s="116"/>
      <c r="E642" s="160"/>
      <c r="F642" s="161"/>
      <c r="G642" s="160"/>
      <c r="H642" s="356"/>
      <c r="I642" s="24"/>
      <c r="J642" s="24"/>
    </row>
    <row r="643" spans="1:23" outlineLevel="2" x14ac:dyDescent="0.2">
      <c r="D643" s="19" t="s">
        <v>325</v>
      </c>
      <c r="F643" s="142"/>
      <c r="H643" s="356"/>
    </row>
    <row r="644" spans="1:23" outlineLevel="3" x14ac:dyDescent="0.2">
      <c r="E644" s="24" t="str">
        <f xml:space="preserve"> E$528</f>
        <v xml:space="preserve">Company - Pre 2020 RCV opening balance - real (2022-23 FYA) (ADDN2) </v>
      </c>
      <c r="F644" s="142">
        <f t="shared" ref="F644:G644" si="80" xml:space="preserve"> F$528</f>
        <v>0</v>
      </c>
      <c r="G644" s="24" t="str">
        <f t="shared" si="80"/>
        <v>£m</v>
      </c>
      <c r="H644" s="356"/>
    </row>
    <row r="645" spans="1:23" outlineLevel="3" x14ac:dyDescent="0.2">
      <c r="E645" s="24" t="str">
        <f>E$614</f>
        <v xml:space="preserve">Company - 2020-25 RCV opening balance - real (2022-23 FYA) (ADDN2) </v>
      </c>
      <c r="F645" s="142">
        <f t="shared" ref="F645:G645" si="81">F$614</f>
        <v>0</v>
      </c>
      <c r="G645" s="24" t="str">
        <f t="shared" si="81"/>
        <v>£m</v>
      </c>
      <c r="H645" s="356"/>
    </row>
    <row r="646" spans="1:23" s="117" customFormat="1" outlineLevel="3" x14ac:dyDescent="0.2">
      <c r="A646" s="114" t="str">
        <f xml:space="preserve"> 'PD11'!$M$43</f>
        <v>PD11.24</v>
      </c>
      <c r="B646" s="114"/>
      <c r="C646" s="115"/>
      <c r="D646" s="116"/>
      <c r="E646" s="158" t="s">
        <v>469</v>
      </c>
      <c r="F646" s="159">
        <f xml:space="preserve"> SUM( F644:F645 )</f>
        <v>0</v>
      </c>
      <c r="G646" s="158" t="s">
        <v>153</v>
      </c>
      <c r="H646" s="356"/>
      <c r="I646" s="24"/>
      <c r="J646" s="24"/>
    </row>
    <row r="647" spans="1:23" outlineLevel="1" x14ac:dyDescent="0.2">
      <c r="F647" s="142"/>
    </row>
    <row r="648" spans="1:23" x14ac:dyDescent="0.2">
      <c r="F648" s="142"/>
    </row>
    <row r="649" spans="1:23" x14ac:dyDescent="0.2">
      <c r="A649" s="86" t="s">
        <v>470</v>
      </c>
      <c r="B649" s="86"/>
      <c r="C649" s="85"/>
      <c r="D649" s="84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</row>
    <row r="650" spans="1:23" outlineLevel="1" x14ac:dyDescent="0.2">
      <c r="F650" s="142"/>
    </row>
    <row r="651" spans="1:23" outlineLevel="1" x14ac:dyDescent="0.2">
      <c r="A651" s="10" t="str">
        <f xml:space="preserve"> 'PD11'!$M$39</f>
        <v>PD11.22</v>
      </c>
      <c r="B651" s="10" t="s">
        <v>314</v>
      </c>
      <c r="F651" s="142"/>
    </row>
    <row r="652" spans="1:23" outlineLevel="2" x14ac:dyDescent="0.2">
      <c r="A652" s="10" t="str">
        <f t="shared" ref="A652:G652" si="82" xml:space="preserve"> A$183</f>
        <v>PD11.22</v>
      </c>
      <c r="B652" s="10">
        <f t="shared" si="82"/>
        <v>0</v>
      </c>
      <c r="C652" s="19">
        <f t="shared" si="82"/>
        <v>0</v>
      </c>
      <c r="D652" s="65">
        <f t="shared" si="82"/>
        <v>0</v>
      </c>
      <c r="E652" s="24" t="str">
        <f t="shared" si="82"/>
        <v xml:space="preserve">Company - Opening RCV at 1 April 2025 in 2017-18 FYA (CPIH deflated) prices post midnight adjustments (WR) </v>
      </c>
      <c r="F652" s="146">
        <f t="shared" si="82"/>
        <v>212.09199999999996</v>
      </c>
      <c r="G652" s="24" t="str">
        <f t="shared" si="82"/>
        <v>£m</v>
      </c>
    </row>
    <row r="653" spans="1:23" outlineLevel="2" x14ac:dyDescent="0.2">
      <c r="A653" s="10" t="str">
        <f t="shared" ref="A653:G653" si="83" xml:space="preserve"> A$206</f>
        <v>PD11.22</v>
      </c>
      <c r="B653" s="10">
        <f t="shared" si="83"/>
        <v>0</v>
      </c>
      <c r="C653" s="19">
        <f t="shared" si="83"/>
        <v>0</v>
      </c>
      <c r="D653" s="65">
        <f t="shared" si="83"/>
        <v>0</v>
      </c>
      <c r="E653" s="24" t="str">
        <f t="shared" si="83"/>
        <v xml:space="preserve">Company - Opening RCV at 1 April 2025 in 2017-18 FYA (CPIH deflated) prices post midnight adjustments (WN) </v>
      </c>
      <c r="F653" s="142">
        <f t="shared" si="83"/>
        <v>3389.7559999999994</v>
      </c>
      <c r="G653" s="24" t="str">
        <f t="shared" si="83"/>
        <v>£m</v>
      </c>
    </row>
    <row r="654" spans="1:23" outlineLevel="2" x14ac:dyDescent="0.2">
      <c r="A654" s="10" t="str">
        <f t="shared" ref="A654:G654" si="84" xml:space="preserve"> A$229</f>
        <v>PD11.22</v>
      </c>
      <c r="B654" s="10">
        <f t="shared" si="84"/>
        <v>0</v>
      </c>
      <c r="C654" s="19">
        <f t="shared" si="84"/>
        <v>0</v>
      </c>
      <c r="D654" s="65">
        <f t="shared" si="84"/>
        <v>0</v>
      </c>
      <c r="E654" s="24" t="str">
        <f t="shared" si="84"/>
        <v xml:space="preserve">Company - Opening RCV at 1 April 2025 in 2017-18 FYA (CPIH deflated) prices post midnight adjustments (WWN) </v>
      </c>
      <c r="F654" s="142">
        <f t="shared" si="84"/>
        <v>4727.0340000000006</v>
      </c>
      <c r="G654" s="24" t="str">
        <f t="shared" si="84"/>
        <v>£m</v>
      </c>
    </row>
    <row r="655" spans="1:23" outlineLevel="2" x14ac:dyDescent="0.2">
      <c r="A655" s="10" t="str">
        <f t="shared" ref="A655:G655" si="85" xml:space="preserve"> A$252</f>
        <v>PD11.22</v>
      </c>
      <c r="B655" s="10">
        <f t="shared" si="85"/>
        <v>0</v>
      </c>
      <c r="C655" s="19">
        <f t="shared" si="85"/>
        <v>0</v>
      </c>
      <c r="D655" s="65">
        <f t="shared" si="85"/>
        <v>0</v>
      </c>
      <c r="E655" s="24" t="str">
        <f t="shared" si="85"/>
        <v xml:space="preserve">Company - Opening RCV at 1 April 2025 in 2017-18 FYA (CPIH deflated) prices post midnight adjustments (BR) </v>
      </c>
      <c r="F655" s="142">
        <f t="shared" si="85"/>
        <v>306.084</v>
      </c>
      <c r="G655" s="24" t="str">
        <f t="shared" si="85"/>
        <v>£m</v>
      </c>
    </row>
    <row r="656" spans="1:23" outlineLevel="2" x14ac:dyDescent="0.2">
      <c r="A656" s="10" t="str">
        <f t="shared" ref="A656:G657" si="86" xml:space="preserve"> A$275</f>
        <v>PD11.22</v>
      </c>
      <c r="B656" s="10">
        <f t="shared" si="86"/>
        <v>0</v>
      </c>
      <c r="C656" s="19">
        <f t="shared" si="86"/>
        <v>0</v>
      </c>
      <c r="D656" s="65">
        <f t="shared" si="86"/>
        <v>0</v>
      </c>
      <c r="E656" s="24" t="str">
        <f t="shared" si="86"/>
        <v xml:space="preserve">Company - Opening RCV at 1 April 2025 in 2017-18 FYA (CPIH deflated) prices post midnight adjustments (ADDN1) </v>
      </c>
      <c r="F656" s="142">
        <f t="shared" si="86"/>
        <v>0</v>
      </c>
      <c r="G656" s="24" t="str">
        <f t="shared" si="86"/>
        <v>£m</v>
      </c>
    </row>
    <row r="657" spans="1:7" outlineLevel="2" x14ac:dyDescent="0.2">
      <c r="A657" s="10" t="str">
        <f t="shared" si="86"/>
        <v>PD11.22</v>
      </c>
      <c r="B657" s="10">
        <f t="shared" si="86"/>
        <v>0</v>
      </c>
      <c r="C657" s="19">
        <f t="shared" si="86"/>
        <v>0</v>
      </c>
      <c r="D657" s="65">
        <f t="shared" si="86"/>
        <v>0</v>
      </c>
      <c r="E657" s="24" t="str">
        <f xml:space="preserve"> E$298</f>
        <v xml:space="preserve">Company - Opening RCV at 1 April 2025 in 2017-18 FYA (CPIH deflated) prices post midnight adjustments (ADDN2) </v>
      </c>
      <c r="F657" s="142">
        <f t="shared" ref="F657:G657" si="87" xml:space="preserve"> F$298</f>
        <v>0</v>
      </c>
      <c r="G657" s="24" t="str">
        <f t="shared" si="87"/>
        <v>£m</v>
      </c>
    </row>
    <row r="658" spans="1:7" outlineLevel="1" x14ac:dyDescent="0.2">
      <c r="F658" s="142"/>
    </row>
    <row r="659" spans="1:7" s="127" customFormat="1" outlineLevel="1" x14ac:dyDescent="0.2">
      <c r="A659" s="125"/>
      <c r="B659" s="125"/>
      <c r="C659" s="126"/>
      <c r="D659" s="137"/>
      <c r="E659" s="127" t="str">
        <f xml:space="preserve"> Indexation!E$101</f>
        <v xml:space="preserve">CPI(H): Inflate from 2017-18 FYA to 2017-18 FYE </v>
      </c>
      <c r="F659" s="145">
        <f xml:space="preserve"> Indexation!F$101</f>
        <v>1.0084759315528546</v>
      </c>
      <c r="G659" s="127" t="str">
        <f xml:space="preserve"> Indexation!G$101</f>
        <v>factor</v>
      </c>
    </row>
    <row r="660" spans="1:7" outlineLevel="1" x14ac:dyDescent="0.2">
      <c r="F660" s="142"/>
    </row>
    <row r="661" spans="1:7" outlineLevel="1" x14ac:dyDescent="0.2">
      <c r="A661" s="10" t="str">
        <f xml:space="preserve"> 'PD11'!$M$40</f>
        <v>PD11.23</v>
      </c>
      <c r="B661" s="10" t="s">
        <v>471</v>
      </c>
      <c r="E661" s="10"/>
      <c r="F661" s="142"/>
    </row>
    <row r="662" spans="1:7" s="117" customFormat="1" outlineLevel="2" x14ac:dyDescent="0.2">
      <c r="A662" s="148" t="s">
        <v>472</v>
      </c>
      <c r="B662" s="114"/>
      <c r="C662" s="115"/>
      <c r="D662" s="116"/>
      <c r="E662" s="117" t="s">
        <v>473</v>
      </c>
      <c r="F662" s="143">
        <f xml:space="preserve"> F652 * $F$659</f>
        <v>213.889677274908</v>
      </c>
      <c r="G662" s="117" t="s">
        <v>153</v>
      </c>
    </row>
    <row r="663" spans="1:7" s="117" customFormat="1" outlineLevel="2" x14ac:dyDescent="0.2">
      <c r="A663" s="114" t="s">
        <v>472</v>
      </c>
      <c r="B663" s="114"/>
      <c r="C663" s="115"/>
      <c r="D663" s="116"/>
      <c r="E663" s="117" t="s">
        <v>474</v>
      </c>
      <c r="F663" s="143">
        <f t="shared" ref="F663:F667" si="88" xml:space="preserve"> F653 * $F$659</f>
        <v>3418.4873398368777</v>
      </c>
      <c r="G663" s="117" t="s">
        <v>153</v>
      </c>
    </row>
    <row r="664" spans="1:7" s="117" customFormat="1" outlineLevel="2" x14ac:dyDescent="0.2">
      <c r="A664" s="114" t="s">
        <v>472</v>
      </c>
      <c r="B664" s="114"/>
      <c r="C664" s="115"/>
      <c r="D664" s="116"/>
      <c r="E664" s="117" t="s">
        <v>475</v>
      </c>
      <c r="F664" s="143">
        <f t="shared" si="88"/>
        <v>4767.1000166320173</v>
      </c>
      <c r="G664" s="117" t="s">
        <v>153</v>
      </c>
    </row>
    <row r="665" spans="1:7" s="117" customFormat="1" outlineLevel="2" x14ac:dyDescent="0.2">
      <c r="A665" s="114" t="s">
        <v>472</v>
      </c>
      <c r="B665" s="114"/>
      <c r="C665" s="115"/>
      <c r="D665" s="116"/>
      <c r="E665" s="117" t="s">
        <v>476</v>
      </c>
      <c r="F665" s="143">
        <f t="shared" si="88"/>
        <v>308.67834703342396</v>
      </c>
      <c r="G665" s="117" t="s">
        <v>153</v>
      </c>
    </row>
    <row r="666" spans="1:7" s="117" customFormat="1" outlineLevel="2" x14ac:dyDescent="0.2">
      <c r="A666" s="114" t="s">
        <v>472</v>
      </c>
      <c r="B666" s="114"/>
      <c r="C666" s="115"/>
      <c r="D666" s="116"/>
      <c r="E666" s="117" t="s">
        <v>477</v>
      </c>
      <c r="F666" s="143">
        <f t="shared" si="88"/>
        <v>0</v>
      </c>
      <c r="G666" s="117" t="s">
        <v>153</v>
      </c>
    </row>
    <row r="667" spans="1:7" s="117" customFormat="1" outlineLevel="2" x14ac:dyDescent="0.2">
      <c r="A667" s="114" t="s">
        <v>472</v>
      </c>
      <c r="B667" s="114"/>
      <c r="C667" s="115"/>
      <c r="D667" s="116"/>
      <c r="E667" s="117" t="s">
        <v>478</v>
      </c>
      <c r="F667" s="143">
        <f t="shared" si="88"/>
        <v>0</v>
      </c>
      <c r="G667" s="117" t="s">
        <v>153</v>
      </c>
    </row>
    <row r="668" spans="1:7" outlineLevel="1" x14ac:dyDescent="0.2">
      <c r="F668" s="142"/>
    </row>
    <row r="669" spans="1:7" outlineLevel="1" x14ac:dyDescent="0.2">
      <c r="F669" s="142"/>
    </row>
    <row r="670" spans="1:7" outlineLevel="1" x14ac:dyDescent="0.2">
      <c r="A670" s="10" t="str">
        <f xml:space="preserve"> 'PD11'!$M$43</f>
        <v>PD11.24</v>
      </c>
      <c r="B670" s="10" t="s">
        <v>463</v>
      </c>
      <c r="F670" s="142"/>
    </row>
    <row r="671" spans="1:7" outlineLevel="2" x14ac:dyDescent="0.2">
      <c r="A671" s="10" t="str">
        <f t="shared" ref="A671:G671" si="89" xml:space="preserve"> A$621</f>
        <v>PD11.24</v>
      </c>
      <c r="B671" s="10">
        <f t="shared" si="89"/>
        <v>0</v>
      </c>
      <c r="C671" s="19">
        <f t="shared" si="89"/>
        <v>0</v>
      </c>
      <c r="D671" s="65">
        <f t="shared" si="89"/>
        <v>0</v>
      </c>
      <c r="E671" s="24" t="str">
        <f t="shared" si="89"/>
        <v xml:space="preserve">Company - RCV opening balance - real (WR) </v>
      </c>
      <c r="F671" s="142">
        <f t="shared" si="89"/>
        <v>250.40287701903088</v>
      </c>
      <c r="G671" s="24" t="str">
        <f t="shared" si="89"/>
        <v>£m</v>
      </c>
    </row>
    <row r="672" spans="1:7" outlineLevel="2" x14ac:dyDescent="0.2">
      <c r="A672" s="10" t="str">
        <f t="shared" ref="A672:G672" si="90" xml:space="preserve"> A$626</f>
        <v>PD11.24</v>
      </c>
      <c r="B672" s="10">
        <f t="shared" si="90"/>
        <v>0</v>
      </c>
      <c r="C672" s="19">
        <f t="shared" si="90"/>
        <v>0</v>
      </c>
      <c r="D672" s="65">
        <f t="shared" si="90"/>
        <v>0</v>
      </c>
      <c r="E672" s="24" t="str">
        <f t="shared" si="90"/>
        <v xml:space="preserve">Company - RCV opening balance - real (WN) </v>
      </c>
      <c r="F672" s="142">
        <f t="shared" si="90"/>
        <v>4002.0587989764913</v>
      </c>
      <c r="G672" s="24" t="str">
        <f t="shared" si="90"/>
        <v>£m</v>
      </c>
    </row>
    <row r="673" spans="1:10" outlineLevel="2" x14ac:dyDescent="0.2">
      <c r="A673" s="10" t="str">
        <f t="shared" ref="A673:G673" si="91" xml:space="preserve"> A$631</f>
        <v>PD11.24</v>
      </c>
      <c r="B673" s="10">
        <f t="shared" si="91"/>
        <v>0</v>
      </c>
      <c r="C673" s="19">
        <f t="shared" si="91"/>
        <v>0</v>
      </c>
      <c r="D673" s="65">
        <f t="shared" si="91"/>
        <v>0</v>
      </c>
      <c r="E673" s="24" t="str">
        <f t="shared" si="91"/>
        <v xml:space="preserve">Company - RCV opening balance - real (WWN) </v>
      </c>
      <c r="F673" s="142">
        <f t="shared" si="91"/>
        <v>5580.8937318087319</v>
      </c>
      <c r="G673" s="24" t="str">
        <f t="shared" si="91"/>
        <v>£m</v>
      </c>
    </row>
    <row r="674" spans="1:10" outlineLevel="2" x14ac:dyDescent="0.2">
      <c r="A674" s="10" t="str">
        <f t="shared" ref="A674:G674" si="92" xml:space="preserve"> A$636</f>
        <v>PD11.24</v>
      </c>
      <c r="B674" s="10">
        <f t="shared" si="92"/>
        <v>0</v>
      </c>
      <c r="C674" s="19">
        <f t="shared" si="92"/>
        <v>0</v>
      </c>
      <c r="D674" s="65">
        <f t="shared" si="92"/>
        <v>0</v>
      </c>
      <c r="E674" s="24" t="str">
        <f t="shared" si="92"/>
        <v xml:space="preserve">Company - RCV opening balance - real (BR) </v>
      </c>
      <c r="F674" s="142">
        <f t="shared" si="92"/>
        <v>361.37296177834639</v>
      </c>
      <c r="G674" s="24" t="str">
        <f t="shared" si="92"/>
        <v>£m</v>
      </c>
    </row>
    <row r="675" spans="1:10" outlineLevel="2" x14ac:dyDescent="0.2">
      <c r="A675" s="10" t="str">
        <f t="shared" ref="A675:G676" si="93" xml:space="preserve"> A$641</f>
        <v>PD11.24</v>
      </c>
      <c r="B675" s="10">
        <f t="shared" si="93"/>
        <v>0</v>
      </c>
      <c r="C675" s="19">
        <f t="shared" si="93"/>
        <v>0</v>
      </c>
      <c r="D675" s="65">
        <f t="shared" si="93"/>
        <v>0</v>
      </c>
      <c r="E675" s="24" t="str">
        <f t="shared" si="93"/>
        <v xml:space="preserve">Company - RCV opening balance - real (ADDN1) </v>
      </c>
      <c r="F675" s="142">
        <f t="shared" si="93"/>
        <v>0</v>
      </c>
      <c r="G675" s="24" t="str">
        <f t="shared" si="93"/>
        <v>£m</v>
      </c>
      <c r="J675" s="88"/>
    </row>
    <row r="676" spans="1:10" outlineLevel="2" x14ac:dyDescent="0.2">
      <c r="A676" s="10" t="str">
        <f t="shared" si="93"/>
        <v>PD11.24</v>
      </c>
      <c r="B676" s="10">
        <f t="shared" si="93"/>
        <v>0</v>
      </c>
      <c r="C676" s="19">
        <f t="shared" si="93"/>
        <v>0</v>
      </c>
      <c r="D676" s="65">
        <f t="shared" si="93"/>
        <v>0</v>
      </c>
      <c r="E676" s="24" t="str">
        <f xml:space="preserve"> E$646</f>
        <v xml:space="preserve">Company - RCV opening balance - real (ADDN2) </v>
      </c>
      <c r="F676" s="142">
        <f t="shared" ref="F676:G676" si="94" xml:space="preserve"> F$646</f>
        <v>0</v>
      </c>
      <c r="G676" s="24" t="str">
        <f t="shared" si="94"/>
        <v>£m</v>
      </c>
      <c r="J676" s="88"/>
    </row>
    <row r="677" spans="1:10" outlineLevel="1" x14ac:dyDescent="0.2">
      <c r="F677" s="142"/>
    </row>
    <row r="678" spans="1:10" s="127" customFormat="1" outlineLevel="1" x14ac:dyDescent="0.2">
      <c r="A678" s="125"/>
      <c r="B678" s="125"/>
      <c r="C678" s="126"/>
      <c r="D678" s="137"/>
      <c r="E678" s="127" t="str">
        <f xml:space="preserve"> Indexation!E$110</f>
        <v xml:space="preserve">CPI(H): Inflate from 2022-23 FYA to 2022-23 FYE </v>
      </c>
      <c r="F678" s="145">
        <f xml:space="preserve"> Indexation!F$110</f>
        <v>1.0305452082627837</v>
      </c>
      <c r="G678" s="127" t="str">
        <f xml:space="preserve"> Indexation!G$110</f>
        <v>factor</v>
      </c>
    </row>
    <row r="679" spans="1:10" outlineLevel="1" x14ac:dyDescent="0.2">
      <c r="F679" s="142"/>
    </row>
    <row r="680" spans="1:10" outlineLevel="1" x14ac:dyDescent="0.2">
      <c r="A680" s="10" t="str">
        <f xml:space="preserve"> 'PD11'!$M$44</f>
        <v>PD11.25</v>
      </c>
      <c r="B680" s="10" t="s">
        <v>479</v>
      </c>
      <c r="F680" s="142"/>
    </row>
    <row r="681" spans="1:10" s="117" customFormat="1" outlineLevel="2" x14ac:dyDescent="0.2">
      <c r="A681" s="114" t="s">
        <v>480</v>
      </c>
      <c r="B681" s="114"/>
      <c r="C681" s="115"/>
      <c r="D681" s="116"/>
      <c r="E681" s="117" t="s">
        <v>481</v>
      </c>
      <c r="F681" s="143">
        <f t="shared" ref="F681:F686" si="95" xml:space="preserve"> F671 * $F$678</f>
        <v>258.05148504717738</v>
      </c>
      <c r="G681" s="117" t="s">
        <v>153</v>
      </c>
    </row>
    <row r="682" spans="1:10" s="117" customFormat="1" outlineLevel="2" x14ac:dyDescent="0.2">
      <c r="A682" s="114" t="s">
        <v>480</v>
      </c>
      <c r="B682" s="114"/>
      <c r="C682" s="115"/>
      <c r="D682" s="116"/>
      <c r="E682" s="117" t="s">
        <v>482</v>
      </c>
      <c r="F682" s="143">
        <f t="shared" si="95"/>
        <v>4124.3025184711341</v>
      </c>
      <c r="G682" s="117" t="s">
        <v>153</v>
      </c>
    </row>
    <row r="683" spans="1:10" s="117" customFormat="1" outlineLevel="2" x14ac:dyDescent="0.2">
      <c r="A683" s="114" t="s">
        <v>480</v>
      </c>
      <c r="B683" s="114"/>
      <c r="C683" s="115"/>
      <c r="D683" s="116"/>
      <c r="E683" s="117" t="s">
        <v>483</v>
      </c>
      <c r="F683" s="143">
        <f t="shared" si="95"/>
        <v>5751.363293139294</v>
      </c>
      <c r="G683" s="117" t="s">
        <v>153</v>
      </c>
    </row>
    <row r="684" spans="1:10" s="117" customFormat="1" outlineLevel="2" x14ac:dyDescent="0.2">
      <c r="A684" s="114" t="s">
        <v>480</v>
      </c>
      <c r="B684" s="114"/>
      <c r="C684" s="115"/>
      <c r="D684" s="116"/>
      <c r="E684" s="117" t="s">
        <v>484</v>
      </c>
      <c r="F684" s="143">
        <f t="shared" si="95"/>
        <v>372.41117415640497</v>
      </c>
      <c r="G684" s="117" t="s">
        <v>153</v>
      </c>
    </row>
    <row r="685" spans="1:10" s="117" customFormat="1" outlineLevel="2" x14ac:dyDescent="0.2">
      <c r="A685" s="114" t="s">
        <v>480</v>
      </c>
      <c r="B685" s="114"/>
      <c r="C685" s="115"/>
      <c r="D685" s="116"/>
      <c r="E685" s="117" t="s">
        <v>485</v>
      </c>
      <c r="F685" s="143">
        <f t="shared" si="95"/>
        <v>0</v>
      </c>
      <c r="G685" s="117" t="s">
        <v>153</v>
      </c>
    </row>
    <row r="686" spans="1:10" s="117" customFormat="1" outlineLevel="2" x14ac:dyDescent="0.2">
      <c r="A686" s="114" t="s">
        <v>480</v>
      </c>
      <c r="B686" s="114"/>
      <c r="C686" s="115"/>
      <c r="D686" s="116"/>
      <c r="E686" s="117" t="s">
        <v>486</v>
      </c>
      <c r="F686" s="143">
        <f t="shared" si="95"/>
        <v>0</v>
      </c>
      <c r="G686" s="117" t="s">
        <v>153</v>
      </c>
    </row>
    <row r="687" spans="1:10" outlineLevel="1" x14ac:dyDescent="0.2">
      <c r="F687" s="142"/>
    </row>
    <row r="688" spans="1:10" x14ac:dyDescent="0.2">
      <c r="F688" s="142"/>
    </row>
    <row r="689" spans="1:23" x14ac:dyDescent="0.2">
      <c r="A689" s="86" t="s">
        <v>487</v>
      </c>
      <c r="B689" s="86"/>
      <c r="C689" s="85"/>
      <c r="D689" s="84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</row>
    <row r="690" spans="1:23" outlineLevel="1" x14ac:dyDescent="0.2">
      <c r="F690" s="142"/>
    </row>
    <row r="691" spans="1:23" outlineLevel="1" x14ac:dyDescent="0.2">
      <c r="B691" s="10" t="s">
        <v>488</v>
      </c>
      <c r="F691" s="142"/>
    </row>
    <row r="692" spans="1:23" outlineLevel="1" x14ac:dyDescent="0.2">
      <c r="F692" s="142"/>
    </row>
    <row r="693" spans="1:23" outlineLevel="1" x14ac:dyDescent="0.2">
      <c r="E693" s="24" t="str">
        <f>E$183</f>
        <v xml:space="preserve">Company - Opening RCV at 1 April 2025 in 2017-18 FYA (CPIH deflated) prices post midnight adjustments (WR) </v>
      </c>
      <c r="F693" s="271">
        <f t="shared" ref="F693:G693" si="96">F$183</f>
        <v>212.09199999999996</v>
      </c>
      <c r="G693" s="24" t="str">
        <f t="shared" si="96"/>
        <v>£m</v>
      </c>
    </row>
    <row r="694" spans="1:23" outlineLevel="1" x14ac:dyDescent="0.2">
      <c r="E694" s="24" t="str">
        <f>E$206</f>
        <v xml:space="preserve">Company - Opening RCV at 1 April 2025 in 2017-18 FYA (CPIH deflated) prices post midnight adjustments (WN) </v>
      </c>
      <c r="F694" s="271">
        <f t="shared" ref="F694:G694" si="97">F$206</f>
        <v>3389.7559999999994</v>
      </c>
      <c r="G694" s="24" t="str">
        <f t="shared" si="97"/>
        <v>£m</v>
      </c>
    </row>
    <row r="695" spans="1:23" outlineLevel="1" x14ac:dyDescent="0.2">
      <c r="E695" s="24" t="str">
        <f>E$229</f>
        <v xml:space="preserve">Company - Opening RCV at 1 April 2025 in 2017-18 FYA (CPIH deflated) prices post midnight adjustments (WWN) </v>
      </c>
      <c r="F695" s="271">
        <f t="shared" ref="F695:G695" si="98">F$229</f>
        <v>4727.0340000000006</v>
      </c>
      <c r="G695" s="24" t="str">
        <f t="shared" si="98"/>
        <v>£m</v>
      </c>
    </row>
    <row r="696" spans="1:23" outlineLevel="1" x14ac:dyDescent="0.2">
      <c r="E696" s="24" t="str">
        <f>E$252</f>
        <v xml:space="preserve">Company - Opening RCV at 1 April 2025 in 2017-18 FYA (CPIH deflated) prices post midnight adjustments (BR) </v>
      </c>
      <c r="F696" s="271">
        <f t="shared" ref="F696:G696" si="99">F$252</f>
        <v>306.084</v>
      </c>
      <c r="G696" s="24" t="str">
        <f t="shared" si="99"/>
        <v>£m</v>
      </c>
    </row>
    <row r="697" spans="1:23" outlineLevel="1" x14ac:dyDescent="0.2">
      <c r="E697" s="24" t="str">
        <f>E$275</f>
        <v xml:space="preserve">Company - Opening RCV at 1 April 2025 in 2017-18 FYA (CPIH deflated) prices post midnight adjustments (ADDN1) </v>
      </c>
      <c r="F697" s="271">
        <f t="shared" ref="F697:G697" si="100">F$275</f>
        <v>0</v>
      </c>
      <c r="G697" s="24" t="str">
        <f t="shared" si="100"/>
        <v>£m</v>
      </c>
    </row>
    <row r="698" spans="1:23" outlineLevel="1" x14ac:dyDescent="0.2">
      <c r="E698" s="24" t="str">
        <f>E$298</f>
        <v xml:space="preserve">Company - Opening RCV at 1 April 2025 in 2017-18 FYA (CPIH deflated) prices post midnight adjustments (ADDN2) </v>
      </c>
      <c r="F698" s="271">
        <f t="shared" ref="F698:G698" si="101">F$298</f>
        <v>0</v>
      </c>
      <c r="G698" s="24" t="str">
        <f t="shared" si="101"/>
        <v>£m</v>
      </c>
    </row>
    <row r="699" spans="1:23" s="135" customFormat="1" outlineLevel="1" x14ac:dyDescent="0.2">
      <c r="A699" s="10"/>
      <c r="C699" s="19"/>
      <c r="D699" s="65"/>
      <c r="E699" s="127" t="str">
        <f>Indexation!E92</f>
        <v>CPI(H): Inflate from 2017-18 FYA to 2022-23 FYA</v>
      </c>
      <c r="F699" s="145">
        <f>Indexation!F92</f>
        <v>1.1806332960179113</v>
      </c>
      <c r="G699" s="127" t="str">
        <f>Indexation!G92</f>
        <v>factor</v>
      </c>
      <c r="H699" s="24"/>
      <c r="I699" s="24"/>
    </row>
    <row r="700" spans="1:23" s="135" customFormat="1" outlineLevel="1" x14ac:dyDescent="0.2">
      <c r="A700" s="10"/>
      <c r="B700" s="10"/>
      <c r="C700" s="19"/>
      <c r="D700" s="65"/>
      <c r="E700" s="24" t="str">
        <f>E$621</f>
        <v xml:space="preserve">Company - RCV opening balance - real (WR) </v>
      </c>
      <c r="F700" s="271">
        <f t="shared" ref="F700:G700" si="102">F$621</f>
        <v>250.40287701903088</v>
      </c>
      <c r="G700" s="24" t="str">
        <f t="shared" si="102"/>
        <v>£m</v>
      </c>
      <c r="H700" s="24"/>
      <c r="I700" s="24"/>
    </row>
    <row r="701" spans="1:23" s="135" customFormat="1" outlineLevel="1" x14ac:dyDescent="0.2">
      <c r="A701" s="10"/>
      <c r="B701" s="10"/>
      <c r="C701" s="19"/>
      <c r="D701" s="65"/>
      <c r="E701" s="24" t="str">
        <f>E$626</f>
        <v xml:space="preserve">Company - RCV opening balance - real (WN) </v>
      </c>
      <c r="F701" s="271">
        <f t="shared" ref="F701:G701" si="103">F$626</f>
        <v>4002.0587989764913</v>
      </c>
      <c r="G701" s="24" t="str">
        <f t="shared" si="103"/>
        <v>£m</v>
      </c>
      <c r="H701" s="24"/>
      <c r="I701" s="24"/>
    </row>
    <row r="702" spans="1:23" s="135" customFormat="1" outlineLevel="1" x14ac:dyDescent="0.2">
      <c r="A702" s="10"/>
      <c r="B702" s="10"/>
      <c r="C702" s="19"/>
      <c r="D702" s="65"/>
      <c r="E702" s="24" t="str">
        <f>E$631</f>
        <v xml:space="preserve">Company - RCV opening balance - real (WWN) </v>
      </c>
      <c r="F702" s="271">
        <f t="shared" ref="F702:G702" si="104">F$631</f>
        <v>5580.8937318087319</v>
      </c>
      <c r="G702" s="24" t="str">
        <f t="shared" si="104"/>
        <v>£m</v>
      </c>
      <c r="H702" s="24"/>
      <c r="I702" s="24"/>
    </row>
    <row r="703" spans="1:23" s="135" customFormat="1" outlineLevel="1" x14ac:dyDescent="0.2">
      <c r="A703" s="10"/>
      <c r="B703" s="10"/>
      <c r="C703" s="19"/>
      <c r="D703" s="65"/>
      <c r="E703" s="24" t="str">
        <f>E$636</f>
        <v xml:space="preserve">Company - RCV opening balance - real (BR) </v>
      </c>
      <c r="F703" s="271">
        <f t="shared" ref="F703:G703" si="105">F$636</f>
        <v>361.37296177834639</v>
      </c>
      <c r="G703" s="24" t="str">
        <f t="shared" si="105"/>
        <v>£m</v>
      </c>
      <c r="H703" s="24"/>
      <c r="I703" s="24"/>
    </row>
    <row r="704" spans="1:23" s="135" customFormat="1" outlineLevel="1" x14ac:dyDescent="0.2">
      <c r="A704" s="10"/>
      <c r="B704" s="10"/>
      <c r="C704" s="19"/>
      <c r="D704" s="65"/>
      <c r="E704" s="24" t="str">
        <f>E$641</f>
        <v xml:space="preserve">Company - RCV opening balance - real (ADDN1) </v>
      </c>
      <c r="F704" s="271">
        <f t="shared" ref="F704:G704" si="106">F$641</f>
        <v>0</v>
      </c>
      <c r="G704" s="24" t="str">
        <f t="shared" si="106"/>
        <v>£m</v>
      </c>
      <c r="H704" s="24"/>
      <c r="I704" s="24"/>
    </row>
    <row r="705" spans="1:9" s="135" customFormat="1" outlineLevel="1" x14ac:dyDescent="0.2">
      <c r="A705" s="10"/>
      <c r="B705" s="10"/>
      <c r="C705" s="19"/>
      <c r="D705" s="65"/>
      <c r="E705" s="24" t="str">
        <f>E$646</f>
        <v xml:space="preserve">Company - RCV opening balance - real (ADDN2) </v>
      </c>
      <c r="F705" s="271">
        <f t="shared" ref="F705:G705" si="107">F$646</f>
        <v>0</v>
      </c>
      <c r="G705" s="24" t="str">
        <f t="shared" si="107"/>
        <v>£m</v>
      </c>
      <c r="H705" s="24"/>
      <c r="I705" s="24"/>
    </row>
    <row r="706" spans="1:9" s="135" customFormat="1" outlineLevel="1" x14ac:dyDescent="0.2">
      <c r="A706" s="10"/>
      <c r="B706" s="10"/>
      <c r="C706" s="19"/>
      <c r="D706" s="65"/>
      <c r="E706" s="117" t="s">
        <v>489</v>
      </c>
      <c r="F706" s="272">
        <f t="shared" ref="F706:F711" si="108">IF(F693 * $F$699 =F700, 0, 1)</f>
        <v>0</v>
      </c>
      <c r="G706" s="117" t="s">
        <v>490</v>
      </c>
      <c r="H706" s="24"/>
      <c r="I706" s="24"/>
    </row>
    <row r="707" spans="1:9" s="135" customFormat="1" outlineLevel="1" x14ac:dyDescent="0.2">
      <c r="A707" s="10"/>
      <c r="B707" s="10"/>
      <c r="C707" s="19"/>
      <c r="D707" s="65"/>
      <c r="E707" s="117" t="s">
        <v>491</v>
      </c>
      <c r="F707" s="272">
        <f t="shared" si="108"/>
        <v>0</v>
      </c>
      <c r="G707" s="117" t="s">
        <v>490</v>
      </c>
      <c r="H707" s="24"/>
      <c r="I707" s="24"/>
    </row>
    <row r="708" spans="1:9" s="135" customFormat="1" outlineLevel="1" x14ac:dyDescent="0.2">
      <c r="A708" s="10"/>
      <c r="B708" s="10"/>
      <c r="C708" s="19"/>
      <c r="D708" s="65"/>
      <c r="E708" s="117" t="s">
        <v>492</v>
      </c>
      <c r="F708" s="272">
        <f t="shared" si="108"/>
        <v>0</v>
      </c>
      <c r="G708" s="117" t="s">
        <v>490</v>
      </c>
      <c r="H708" s="271"/>
      <c r="I708" s="24"/>
    </row>
    <row r="709" spans="1:9" s="135" customFormat="1" outlineLevel="1" x14ac:dyDescent="0.2">
      <c r="A709" s="10"/>
      <c r="B709" s="10"/>
      <c r="C709" s="19"/>
      <c r="D709" s="65"/>
      <c r="E709" s="117" t="s">
        <v>493</v>
      </c>
      <c r="F709" s="272">
        <f t="shared" si="108"/>
        <v>0</v>
      </c>
      <c r="G709" s="117" t="s">
        <v>490</v>
      </c>
      <c r="H709" s="24"/>
      <c r="I709" s="24"/>
    </row>
    <row r="710" spans="1:9" s="135" customFormat="1" outlineLevel="1" x14ac:dyDescent="0.2">
      <c r="A710" s="10"/>
      <c r="B710" s="10"/>
      <c r="C710" s="19"/>
      <c r="D710" s="65"/>
      <c r="E710" s="117" t="s">
        <v>494</v>
      </c>
      <c r="F710" s="272">
        <f t="shared" si="108"/>
        <v>0</v>
      </c>
      <c r="G710" s="117" t="s">
        <v>490</v>
      </c>
      <c r="H710" s="24"/>
      <c r="I710" s="24"/>
    </row>
    <row r="711" spans="1:9" s="135" customFormat="1" outlineLevel="1" x14ac:dyDescent="0.2">
      <c r="A711" s="10"/>
      <c r="B711" s="10"/>
      <c r="C711" s="19"/>
      <c r="D711" s="65"/>
      <c r="E711" s="117" t="s">
        <v>495</v>
      </c>
      <c r="F711" s="272">
        <f t="shared" si="108"/>
        <v>0</v>
      </c>
      <c r="G711" s="117" t="s">
        <v>490</v>
      </c>
      <c r="H711" s="24"/>
      <c r="I711" s="24"/>
    </row>
    <row r="712" spans="1:9" s="135" customFormat="1" outlineLevel="1" x14ac:dyDescent="0.2">
      <c r="A712" s="10"/>
      <c r="B712" s="10"/>
      <c r="C712" s="19"/>
      <c r="D712" s="65"/>
      <c r="E712" s="24"/>
      <c r="F712" s="24"/>
      <c r="G712" s="24"/>
      <c r="H712" s="24"/>
      <c r="I712" s="24"/>
    </row>
    <row r="714" spans="1:9" x14ac:dyDescent="0.2">
      <c r="B714" s="10" t="s">
        <v>90</v>
      </c>
    </row>
  </sheetData>
  <conditionalFormatting sqref="F2">
    <cfRule type="cellIs" dxfId="47" priority="1" stopIfTrue="1" operator="notEqual">
      <formula>0</formula>
    </cfRule>
    <cfRule type="cellIs" dxfId="46" priority="2" stopIfTrue="1" operator="equal">
      <formula>""</formula>
    </cfRule>
  </conditionalFormatting>
  <conditionalFormatting sqref="F706:F711">
    <cfRule type="cellIs" dxfId="45" priority="3" stopIfTrue="1" operator="notEqual">
      <formula>0</formula>
    </cfRule>
    <cfRule type="cellIs" dxfId="44" priority="4" stopIfTrue="1" operator="equal">
      <formula>""</formula>
    </cfRule>
  </conditionalFormatting>
  <conditionalFormatting sqref="J3:GO3">
    <cfRule type="cellIs" dxfId="43" priority="5" operator="equal">
      <formula>"PPA ext."</formula>
    </cfRule>
    <cfRule type="cellIs" dxfId="42" priority="6" operator="equal">
      <formula>"Delay"</formula>
    </cfRule>
    <cfRule type="cellIs" dxfId="41" priority="7" operator="equal">
      <formula>"Fin Close"</formula>
    </cfRule>
    <cfRule type="cellIs" dxfId="40" priority="8" stopIfTrue="1" operator="equal">
      <formula>"Construction"</formula>
    </cfRule>
    <cfRule type="cellIs" dxfId="39" priority="9" stopIfTrue="1" operator="equal">
      <formula>"Operations"</formula>
    </cfRule>
  </conditionalFormatting>
  <conditionalFormatting sqref="GP4:LI4">
    <cfRule type="cellIs" dxfId="38" priority="25" stopIfTrue="1" operator="equal">
      <formula>"Budget"</formula>
    </cfRule>
    <cfRule type="cellIs" dxfId="37" priority="26" stopIfTrue="1" operator="equal">
      <formula>"Actuals"</formula>
    </cfRule>
    <cfRule type="cellIs" dxfId="36" priority="27" stopIfTrue="1" operator="equal">
      <formula>"Forecast"</formula>
    </cfRule>
  </conditionalFormatting>
  <conditionalFormatting sqref="GP4:XFD4">
    <cfRule type="cellIs" dxfId="35" priority="17" operator="equal">
      <formula xml:space="preserve"> "FC/Const."</formula>
    </cfRule>
    <cfRule type="cellIs" dxfId="34" priority="18" operator="equal">
      <formula>"Ops/Post-cont."</formula>
    </cfRule>
    <cfRule type="cellIs" dxfId="33" priority="19" operator="equal">
      <formula>"Const/Ops"</formula>
    </cfRule>
    <cfRule type="cellIs" dxfId="32" priority="20" operator="equal">
      <formula>"Fin-close"</formula>
    </cfRule>
    <cfRule type="cellIs" dxfId="31" priority="21" stopIfTrue="1" operator="equal">
      <formula>"Const"</formula>
    </cfRule>
    <cfRule type="cellIs" dxfId="30" priority="22" stopIfTrue="1" operator="equal">
      <formula>"Ops"</formula>
    </cfRule>
    <cfRule type="cellIs" dxfId="29" priority="23" stopIfTrue="1" operator="equal">
      <formula>"Const"</formula>
    </cfRule>
    <cfRule type="cellIs" dxfId="28" priority="24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832-B386-4C1B-B211-0D421DB15760}">
  <sheetPr>
    <tabColor rgb="FF98C561"/>
    <outlinePr summaryBelow="0" summaryRight="0"/>
    <pageSetUpPr fitToPage="1"/>
  </sheetPr>
  <dimension ref="A1:AAE63"/>
  <sheetViews>
    <sheetView showGridLines="0" defaultGridColor="0" colorId="22" zoomScale="90" zoomScaleNormal="90" workbookViewId="0">
      <pane xSplit="9" ySplit="5" topLeftCell="J6" activePane="bottomRight" state="frozen"/>
      <selection activeCell="A8" sqref="A8"/>
      <selection pane="topRight" activeCell="A8" sqref="A8"/>
      <selection pane="bottomLeft" activeCell="A8" sqref="A8"/>
      <selection pane="bottomRight" activeCell="J6" sqref="J6"/>
    </sheetView>
  </sheetViews>
  <sheetFormatPr defaultColWidth="0" defaultRowHeight="13" zeroHeight="1" outlineLevelRow="1" x14ac:dyDescent="0.2"/>
  <cols>
    <col min="1" max="2" width="10.6640625" style="10" customWidth="1"/>
    <col min="3" max="3" width="1.44140625" style="19" customWidth="1"/>
    <col min="4" max="4" width="1.44140625" style="65" customWidth="1"/>
    <col min="5" max="5" width="114.44140625" style="24" customWidth="1"/>
    <col min="6" max="6" width="13.6640625" style="24" customWidth="1"/>
    <col min="7" max="7" width="13.109375" style="24" bestFit="1" customWidth="1"/>
    <col min="8" max="8" width="7" style="24" bestFit="1" customWidth="1"/>
    <col min="9" max="9" width="3.44140625" style="24" customWidth="1"/>
    <col min="10" max="17" width="11.6640625" style="24" bestFit="1" customWidth="1"/>
    <col min="18" max="22" width="11.6640625" style="24" customWidth="1"/>
    <col min="23" max="23" width="11.6640625" style="24" bestFit="1" customWidth="1"/>
    <col min="24" max="708" width="15.109375" style="24" hidden="1" customWidth="1"/>
    <col min="709" max="16384" width="15.109375" style="24" hidden="1"/>
  </cols>
  <sheetData>
    <row r="1" spans="1:707" s="1" customFormat="1" ht="31" x14ac:dyDescent="0.2">
      <c r="A1" s="1" t="str">
        <f ca="1">RIGHT(CELL("filename", A1), LEN(CELL("filename", A1)) - SEARCH("]", CELL("filename", A1)))</f>
        <v>Outputs</v>
      </c>
    </row>
    <row r="2" spans="1:707" s="30" customFormat="1" x14ac:dyDescent="0.2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2">
      <c r="A6" s="12"/>
      <c r="B6" s="12"/>
      <c r="C6" s="54"/>
      <c r="D6" s="61"/>
    </row>
    <row r="7" spans="1:707" s="13" customFormat="1" x14ac:dyDescent="0.2">
      <c r="A7" s="12"/>
      <c r="B7" s="12"/>
      <c r="C7" s="54"/>
      <c r="D7" s="61"/>
    </row>
    <row r="8" spans="1:707" x14ac:dyDescent="0.2">
      <c r="A8" s="86" t="s">
        <v>496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2"/>
    <row r="10" spans="1:707" outlineLevel="1" x14ac:dyDescent="0.2">
      <c r="A10" s="10" t="str">
        <f xml:space="preserve"> 'PD11'!$M$39</f>
        <v>PD11.22</v>
      </c>
      <c r="B10" s="10" t="s">
        <v>314</v>
      </c>
    </row>
    <row r="11" spans="1:707" s="127" customFormat="1" outlineLevel="1" x14ac:dyDescent="0.2">
      <c r="A11" s="125" t="str">
        <f xml:space="preserve"> Calc!A$183</f>
        <v>PD11.22</v>
      </c>
      <c r="B11" s="125">
        <f xml:space="preserve"> Calc!B$183</f>
        <v>0</v>
      </c>
      <c r="C11" s="126">
        <f xml:space="preserve"> Calc!C$183</f>
        <v>0</v>
      </c>
      <c r="D11" s="137">
        <f xml:space="preserve"> Calc!D$183</f>
        <v>0</v>
      </c>
      <c r="E11" s="127" t="str">
        <f xml:space="preserve"> Calc!E$183</f>
        <v xml:space="preserve">Company - Opening RCV at 1 April 2025 in 2017-18 FYA (CPIH deflated) prices post midnight adjustments (WR) </v>
      </c>
      <c r="F11" s="141">
        <f xml:space="preserve"> Calc!F$183</f>
        <v>212.09199999999996</v>
      </c>
      <c r="G11" s="127" t="str">
        <f xml:space="preserve"> Calc!G$183</f>
        <v>£m</v>
      </c>
    </row>
    <row r="12" spans="1:707" s="127" customFormat="1" outlineLevel="1" x14ac:dyDescent="0.2">
      <c r="A12" s="125" t="str">
        <f xml:space="preserve"> Calc!A$206</f>
        <v>PD11.22</v>
      </c>
      <c r="B12" s="125">
        <f xml:space="preserve"> Calc!B$206</f>
        <v>0</v>
      </c>
      <c r="C12" s="126">
        <f xml:space="preserve"> Calc!C$206</f>
        <v>0</v>
      </c>
      <c r="D12" s="137">
        <f xml:space="preserve"> Calc!D$206</f>
        <v>0</v>
      </c>
      <c r="E12" s="127" t="str">
        <f xml:space="preserve"> Calc!E$206</f>
        <v xml:space="preserve">Company - Opening RCV at 1 April 2025 in 2017-18 FYA (CPIH deflated) prices post midnight adjustments (WN) </v>
      </c>
      <c r="F12" s="141">
        <f xml:space="preserve"> Calc!F$206</f>
        <v>3389.7559999999994</v>
      </c>
      <c r="G12" s="127" t="str">
        <f xml:space="preserve"> Calc!G$206</f>
        <v>£m</v>
      </c>
    </row>
    <row r="13" spans="1:707" s="127" customFormat="1" outlineLevel="1" x14ac:dyDescent="0.2">
      <c r="A13" s="125" t="str">
        <f xml:space="preserve"> Calc!A$229</f>
        <v>PD11.22</v>
      </c>
      <c r="B13" s="125">
        <f xml:space="preserve"> Calc!B$229</f>
        <v>0</v>
      </c>
      <c r="C13" s="126">
        <f xml:space="preserve"> Calc!C$229</f>
        <v>0</v>
      </c>
      <c r="D13" s="137">
        <f xml:space="preserve"> Calc!D$229</f>
        <v>0</v>
      </c>
      <c r="E13" s="127" t="str">
        <f xml:space="preserve"> Calc!E$229</f>
        <v xml:space="preserve">Company - Opening RCV at 1 April 2025 in 2017-18 FYA (CPIH deflated) prices post midnight adjustments (WWN) </v>
      </c>
      <c r="F13" s="141">
        <f xml:space="preserve"> Calc!F$229</f>
        <v>4727.0340000000006</v>
      </c>
      <c r="G13" s="127" t="str">
        <f xml:space="preserve"> Calc!G$229</f>
        <v>£m</v>
      </c>
    </row>
    <row r="14" spans="1:707" s="127" customFormat="1" outlineLevel="1" x14ac:dyDescent="0.2">
      <c r="A14" s="125" t="str">
        <f xml:space="preserve"> Calc!A$252</f>
        <v>PD11.22</v>
      </c>
      <c r="B14" s="125">
        <f xml:space="preserve"> Calc!B$252</f>
        <v>0</v>
      </c>
      <c r="C14" s="126">
        <f xml:space="preserve"> Calc!C$252</f>
        <v>0</v>
      </c>
      <c r="D14" s="137">
        <f xml:space="preserve"> Calc!D$252</f>
        <v>0</v>
      </c>
      <c r="E14" s="127" t="str">
        <f xml:space="preserve"> Calc!E$252</f>
        <v xml:space="preserve">Company - Opening RCV at 1 April 2025 in 2017-18 FYA (CPIH deflated) prices post midnight adjustments (BR) </v>
      </c>
      <c r="F14" s="141">
        <f xml:space="preserve"> Calc!F$252</f>
        <v>306.084</v>
      </c>
      <c r="G14" s="127" t="str">
        <f xml:space="preserve"> Calc!G$252</f>
        <v>£m</v>
      </c>
    </row>
    <row r="15" spans="1:707" s="127" customFormat="1" outlineLevel="1" x14ac:dyDescent="0.2">
      <c r="A15" s="125" t="str">
        <f xml:space="preserve"> Calc!A$275</f>
        <v>PD11.22</v>
      </c>
      <c r="B15" s="125">
        <f xml:space="preserve"> Calc!B$275</f>
        <v>0</v>
      </c>
      <c r="C15" s="126">
        <f xml:space="preserve"> Calc!C$275</f>
        <v>0</v>
      </c>
      <c r="D15" s="137">
        <f xml:space="preserve"> Calc!D$275</f>
        <v>0</v>
      </c>
      <c r="E15" s="127" t="str">
        <f xml:space="preserve"> Calc!E$275</f>
        <v xml:space="preserve">Company - Opening RCV at 1 April 2025 in 2017-18 FYA (CPIH deflated) prices post midnight adjustments (ADDN1) </v>
      </c>
      <c r="F15" s="141">
        <f xml:space="preserve"> Calc!F$275</f>
        <v>0</v>
      </c>
      <c r="G15" s="127" t="str">
        <f xml:space="preserve"> Calc!G$275</f>
        <v>£m</v>
      </c>
    </row>
    <row r="16" spans="1:707" s="127" customFormat="1" outlineLevel="1" x14ac:dyDescent="0.2">
      <c r="A16" s="125" t="str">
        <f xml:space="preserve"> Calc!A$275</f>
        <v>PD11.22</v>
      </c>
      <c r="B16" s="125">
        <f xml:space="preserve"> Calc!B$275</f>
        <v>0</v>
      </c>
      <c r="C16" s="126">
        <f xml:space="preserve"> Calc!C$275</f>
        <v>0</v>
      </c>
      <c r="D16" s="137">
        <f xml:space="preserve"> Calc!D$275</f>
        <v>0</v>
      </c>
      <c r="E16" s="127" t="str">
        <f xml:space="preserve"> Calc!E$298</f>
        <v xml:space="preserve">Company - Opening RCV at 1 April 2025 in 2017-18 FYA (CPIH deflated) prices post midnight adjustments (ADDN2) </v>
      </c>
      <c r="F16" s="141">
        <f xml:space="preserve"> Calc!F$298</f>
        <v>0</v>
      </c>
      <c r="G16" s="127" t="str">
        <f xml:space="preserve"> Calc!G$298</f>
        <v>£m</v>
      </c>
    </row>
    <row r="17" spans="1:7" s="127" customFormat="1" outlineLevel="1" x14ac:dyDescent="0.2">
      <c r="A17" s="125"/>
      <c r="B17" s="125"/>
      <c r="C17" s="126"/>
      <c r="D17" s="137"/>
      <c r="F17" s="141"/>
    </row>
    <row r="18" spans="1:7" s="127" customFormat="1" outlineLevel="1" x14ac:dyDescent="0.2">
      <c r="A18" s="10" t="str">
        <f xml:space="preserve"> 'PD11'!$M$40</f>
        <v>PD11.23</v>
      </c>
      <c r="B18" s="10" t="s">
        <v>471</v>
      </c>
      <c r="C18" s="19"/>
      <c r="D18" s="65"/>
      <c r="E18" s="10"/>
      <c r="F18" s="141"/>
    </row>
    <row r="19" spans="1:7" s="127" customFormat="1" outlineLevel="1" x14ac:dyDescent="0.2">
      <c r="A19" s="172" t="str">
        <f xml:space="preserve"> Calc!A$662</f>
        <v>PD11.23</v>
      </c>
      <c r="B19" s="125">
        <f xml:space="preserve"> Calc!B$662</f>
        <v>0</v>
      </c>
      <c r="C19" s="126">
        <f xml:space="preserve"> Calc!C$662</f>
        <v>0</v>
      </c>
      <c r="D19" s="137">
        <f xml:space="preserve"> Calc!D$662</f>
        <v>0</v>
      </c>
      <c r="E19" s="127" t="str">
        <f xml:space="preserve"> Calc!E$662</f>
        <v xml:space="preserve">Company - Opening RCV at 1 April 2025 post midnight adjustments in 2017-18 FYE prices (WR) </v>
      </c>
      <c r="F19" s="144">
        <f xml:space="preserve"> Calc!F$662</f>
        <v>213.889677274908</v>
      </c>
      <c r="G19" s="127" t="str">
        <f xml:space="preserve"> Calc!G$662</f>
        <v>£m</v>
      </c>
    </row>
    <row r="20" spans="1:7" s="127" customFormat="1" outlineLevel="1" x14ac:dyDescent="0.2">
      <c r="A20" s="125" t="str">
        <f xml:space="preserve"> Calc!A$663</f>
        <v>PD11.23</v>
      </c>
      <c r="B20" s="125">
        <f xml:space="preserve"> Calc!B$663</f>
        <v>0</v>
      </c>
      <c r="C20" s="126">
        <f xml:space="preserve"> Calc!C$663</f>
        <v>0</v>
      </c>
      <c r="D20" s="137">
        <f xml:space="preserve"> Calc!D$663</f>
        <v>0</v>
      </c>
      <c r="E20" s="127" t="str">
        <f xml:space="preserve"> Calc!E$663</f>
        <v xml:space="preserve">Company - Opening RCV at 1 April 2025 post midnight adjustments in 2017-18 FYE prices (WN) </v>
      </c>
      <c r="F20" s="141">
        <f xml:space="preserve"> Calc!F$663</f>
        <v>3418.4873398368777</v>
      </c>
      <c r="G20" s="127" t="str">
        <f xml:space="preserve"> Calc!G$663</f>
        <v>£m</v>
      </c>
    </row>
    <row r="21" spans="1:7" s="127" customFormat="1" outlineLevel="1" x14ac:dyDescent="0.2">
      <c r="A21" s="125" t="str">
        <f xml:space="preserve"> Calc!A$664</f>
        <v>PD11.23</v>
      </c>
      <c r="B21" s="125">
        <f xml:space="preserve"> Calc!B$664</f>
        <v>0</v>
      </c>
      <c r="C21" s="126">
        <f xml:space="preserve"> Calc!C$664</f>
        <v>0</v>
      </c>
      <c r="D21" s="137">
        <f xml:space="preserve"> Calc!D$664</f>
        <v>0</v>
      </c>
      <c r="E21" s="127" t="str">
        <f xml:space="preserve"> Calc!E$664</f>
        <v xml:space="preserve">Company - Opening RCV at 1 April 2025 post midnight adjustments in 2017-18 FYE prices (WWN) </v>
      </c>
      <c r="F21" s="141">
        <f xml:space="preserve"> Calc!F$664</f>
        <v>4767.1000166320173</v>
      </c>
      <c r="G21" s="127" t="str">
        <f xml:space="preserve"> Calc!G$664</f>
        <v>£m</v>
      </c>
    </row>
    <row r="22" spans="1:7" s="127" customFormat="1" outlineLevel="1" x14ac:dyDescent="0.2">
      <c r="A22" s="125" t="str">
        <f xml:space="preserve"> Calc!A$665</f>
        <v>PD11.23</v>
      </c>
      <c r="B22" s="125">
        <f xml:space="preserve"> Calc!B$665</f>
        <v>0</v>
      </c>
      <c r="C22" s="126">
        <f xml:space="preserve"> Calc!C$665</f>
        <v>0</v>
      </c>
      <c r="D22" s="137">
        <f xml:space="preserve"> Calc!D$665</f>
        <v>0</v>
      </c>
      <c r="E22" s="127" t="str">
        <f xml:space="preserve"> Calc!E$665</f>
        <v xml:space="preserve">Company - Opening RCV at 1 April 2025 post midnight adjustments in 2017-18 FYE prices (BR) </v>
      </c>
      <c r="F22" s="141">
        <f xml:space="preserve"> Calc!F$665</f>
        <v>308.67834703342396</v>
      </c>
      <c r="G22" s="127" t="str">
        <f xml:space="preserve"> Calc!G$665</f>
        <v>£m</v>
      </c>
    </row>
    <row r="23" spans="1:7" s="127" customFormat="1" outlineLevel="1" x14ac:dyDescent="0.2">
      <c r="A23" s="125" t="str">
        <f xml:space="preserve"> Calc!A$666</f>
        <v>PD11.23</v>
      </c>
      <c r="B23" s="125">
        <f xml:space="preserve"> Calc!B$666</f>
        <v>0</v>
      </c>
      <c r="C23" s="126">
        <f xml:space="preserve"> Calc!C$666</f>
        <v>0</v>
      </c>
      <c r="D23" s="137">
        <f xml:space="preserve"> Calc!D$666</f>
        <v>0</v>
      </c>
      <c r="E23" s="127" t="str">
        <f xml:space="preserve"> Calc!E$666</f>
        <v xml:space="preserve">Company - Opening RCV at 1 April 2025 post midnight adjustments in 2017-18 FYE prices (ADDN1) </v>
      </c>
      <c r="F23" s="141">
        <f xml:space="preserve"> Calc!F$666</f>
        <v>0</v>
      </c>
      <c r="G23" s="127" t="str">
        <f xml:space="preserve"> Calc!G$666</f>
        <v>£m</v>
      </c>
    </row>
    <row r="24" spans="1:7" s="127" customFormat="1" outlineLevel="1" x14ac:dyDescent="0.2">
      <c r="A24" s="125" t="str">
        <f xml:space="preserve"> Calc!A$666</f>
        <v>PD11.23</v>
      </c>
      <c r="B24" s="125">
        <f xml:space="preserve"> Calc!B$666</f>
        <v>0</v>
      </c>
      <c r="C24" s="126">
        <f xml:space="preserve"> Calc!C$666</f>
        <v>0</v>
      </c>
      <c r="D24" s="137">
        <f xml:space="preserve"> Calc!D$666</f>
        <v>0</v>
      </c>
      <c r="E24" s="127" t="str">
        <f xml:space="preserve"> Calc!E$667</f>
        <v xml:space="preserve">Company - Opening RCV at 1 April 2025 post midnight adjustments in 2017-18 FYE prices (ADDN2) </v>
      </c>
      <c r="F24" s="144">
        <f xml:space="preserve"> Calc!F$667</f>
        <v>0</v>
      </c>
      <c r="G24" s="127" t="str">
        <f xml:space="preserve"> Calc!G$667</f>
        <v>£m</v>
      </c>
    </row>
    <row r="25" spans="1:7" s="127" customFormat="1" outlineLevel="1" x14ac:dyDescent="0.2">
      <c r="A25" s="125"/>
      <c r="B25" s="125"/>
      <c r="C25" s="126"/>
      <c r="D25" s="137"/>
      <c r="F25" s="141"/>
    </row>
    <row r="26" spans="1:7" s="127" customFormat="1" outlineLevel="1" x14ac:dyDescent="0.2">
      <c r="A26" s="10" t="str">
        <f xml:space="preserve"> 'PD11'!$M$43</f>
        <v>PD11.24</v>
      </c>
      <c r="B26" s="10" t="s">
        <v>463</v>
      </c>
      <c r="C26" s="19"/>
      <c r="D26" s="65"/>
      <c r="E26" s="24"/>
      <c r="F26" s="141"/>
    </row>
    <row r="27" spans="1:7" s="127" customFormat="1" outlineLevel="1" x14ac:dyDescent="0.2">
      <c r="A27" s="125" t="str">
        <f xml:space="preserve"> Calc!A$621</f>
        <v>PD11.24</v>
      </c>
      <c r="B27" s="125">
        <f xml:space="preserve"> Calc!B$621</f>
        <v>0</v>
      </c>
      <c r="C27" s="126">
        <f xml:space="preserve"> Calc!C$621</f>
        <v>0</v>
      </c>
      <c r="D27" s="137">
        <f xml:space="preserve"> Calc!D$621</f>
        <v>0</v>
      </c>
      <c r="E27" s="127" t="str">
        <f xml:space="preserve"> Calc!E$621</f>
        <v xml:space="preserve">Company - RCV opening balance - real (WR) </v>
      </c>
      <c r="F27" s="141">
        <f xml:space="preserve"> Calc!F$621</f>
        <v>250.40287701903088</v>
      </c>
      <c r="G27" s="127" t="str">
        <f xml:space="preserve"> Calc!G$621</f>
        <v>£m</v>
      </c>
    </row>
    <row r="28" spans="1:7" s="127" customFormat="1" outlineLevel="1" x14ac:dyDescent="0.2">
      <c r="A28" s="125" t="str">
        <f xml:space="preserve"> Calc!A$626</f>
        <v>PD11.24</v>
      </c>
      <c r="B28" s="125">
        <f xml:space="preserve"> Calc!B$626</f>
        <v>0</v>
      </c>
      <c r="C28" s="126">
        <f xml:space="preserve"> Calc!C$626</f>
        <v>0</v>
      </c>
      <c r="D28" s="137">
        <f xml:space="preserve"> Calc!D$626</f>
        <v>0</v>
      </c>
      <c r="E28" s="127" t="str">
        <f xml:space="preserve"> Calc!E$626</f>
        <v xml:space="preserve">Company - RCV opening balance - real (WN) </v>
      </c>
      <c r="F28" s="141">
        <f xml:space="preserve"> Calc!F$626</f>
        <v>4002.0587989764913</v>
      </c>
      <c r="G28" s="127" t="str">
        <f xml:space="preserve"> Calc!G$626</f>
        <v>£m</v>
      </c>
    </row>
    <row r="29" spans="1:7" s="127" customFormat="1" outlineLevel="1" x14ac:dyDescent="0.2">
      <c r="A29" s="125" t="str">
        <f xml:space="preserve"> Calc!A$631</f>
        <v>PD11.24</v>
      </c>
      <c r="B29" s="125">
        <f xml:space="preserve"> Calc!B$631</f>
        <v>0</v>
      </c>
      <c r="C29" s="126">
        <f xml:space="preserve"> Calc!C$631</f>
        <v>0</v>
      </c>
      <c r="D29" s="137">
        <f xml:space="preserve"> Calc!D$631</f>
        <v>0</v>
      </c>
      <c r="E29" s="127" t="str">
        <f xml:space="preserve"> Calc!E$631</f>
        <v xml:space="preserve">Company - RCV opening balance - real (WWN) </v>
      </c>
      <c r="F29" s="141">
        <f xml:space="preserve"> Calc!F$631</f>
        <v>5580.8937318087319</v>
      </c>
      <c r="G29" s="127" t="str">
        <f xml:space="preserve"> Calc!G$631</f>
        <v>£m</v>
      </c>
    </row>
    <row r="30" spans="1:7" s="127" customFormat="1" outlineLevel="1" x14ac:dyDescent="0.2">
      <c r="A30" s="125" t="str">
        <f xml:space="preserve"> Calc!A$636</f>
        <v>PD11.24</v>
      </c>
      <c r="B30" s="125">
        <f xml:space="preserve"> Calc!B$636</f>
        <v>0</v>
      </c>
      <c r="C30" s="126">
        <f xml:space="preserve"> Calc!C$636</f>
        <v>0</v>
      </c>
      <c r="D30" s="137">
        <f xml:space="preserve"> Calc!D$636</f>
        <v>0</v>
      </c>
      <c r="E30" s="127" t="str">
        <f xml:space="preserve"> Calc!E$636</f>
        <v xml:space="preserve">Company - RCV opening balance - real (BR) </v>
      </c>
      <c r="F30" s="141">
        <f xml:space="preserve"> Calc!F$636</f>
        <v>361.37296177834639</v>
      </c>
      <c r="G30" s="127" t="str">
        <f xml:space="preserve"> Calc!G$636</f>
        <v>£m</v>
      </c>
    </row>
    <row r="31" spans="1:7" s="127" customFormat="1" outlineLevel="1" x14ac:dyDescent="0.2">
      <c r="A31" s="125" t="str">
        <f xml:space="preserve"> Calc!A$641</f>
        <v>PD11.24</v>
      </c>
      <c r="B31" s="125">
        <f xml:space="preserve"> Calc!B$641</f>
        <v>0</v>
      </c>
      <c r="C31" s="126">
        <f xml:space="preserve"> Calc!C$641</f>
        <v>0</v>
      </c>
      <c r="D31" s="137">
        <f xml:space="preserve"> Calc!D$641</f>
        <v>0</v>
      </c>
      <c r="E31" s="127" t="str">
        <f xml:space="preserve"> Calc!E$641</f>
        <v xml:space="preserve">Company - RCV opening balance - real (ADDN1) </v>
      </c>
      <c r="F31" s="141">
        <f xml:space="preserve"> Calc!F$641</f>
        <v>0</v>
      </c>
      <c r="G31" s="127" t="str">
        <f xml:space="preserve"> Calc!G$641</f>
        <v>£m</v>
      </c>
    </row>
    <row r="32" spans="1:7" s="127" customFormat="1" outlineLevel="1" x14ac:dyDescent="0.2">
      <c r="A32" s="125" t="str">
        <f xml:space="preserve"> Calc!A$641</f>
        <v>PD11.24</v>
      </c>
      <c r="B32" s="125">
        <f xml:space="preserve"> Calc!B$641</f>
        <v>0</v>
      </c>
      <c r="C32" s="126">
        <f xml:space="preserve"> Calc!C$641</f>
        <v>0</v>
      </c>
      <c r="D32" s="137">
        <f xml:space="preserve"> Calc!D$641</f>
        <v>0</v>
      </c>
      <c r="E32" s="127" t="str">
        <f xml:space="preserve"> Calc!E$646</f>
        <v xml:space="preserve">Company - RCV opening balance - real (ADDN2) </v>
      </c>
      <c r="F32" s="141">
        <f xml:space="preserve"> Calc!F$646</f>
        <v>0</v>
      </c>
      <c r="G32" s="127" t="str">
        <f xml:space="preserve"> Calc!G$646</f>
        <v>£m</v>
      </c>
    </row>
    <row r="33" spans="1:23" s="127" customFormat="1" outlineLevel="1" x14ac:dyDescent="0.2">
      <c r="A33" s="125"/>
      <c r="B33" s="125"/>
      <c r="C33" s="126"/>
      <c r="D33" s="137"/>
      <c r="F33" s="141"/>
    </row>
    <row r="34" spans="1:23" s="127" customFormat="1" outlineLevel="1" x14ac:dyDescent="0.2">
      <c r="A34" s="10" t="str">
        <f xml:space="preserve"> 'PD11'!$M$44</f>
        <v>PD11.25</v>
      </c>
      <c r="B34" s="10" t="s">
        <v>479</v>
      </c>
      <c r="C34" s="19"/>
      <c r="D34" s="65"/>
      <c r="E34" s="24"/>
      <c r="F34" s="141"/>
    </row>
    <row r="35" spans="1:23" s="127" customFormat="1" outlineLevel="1" x14ac:dyDescent="0.2">
      <c r="A35" s="125" t="str">
        <f xml:space="preserve"> Calc!A$681</f>
        <v>PD11.25</v>
      </c>
      <c r="B35" s="125">
        <f xml:space="preserve"> Calc!B$681</f>
        <v>0</v>
      </c>
      <c r="C35" s="126">
        <f xml:space="preserve"> Calc!C$681</f>
        <v>0</v>
      </c>
      <c r="D35" s="137">
        <f xml:space="preserve"> Calc!D$681</f>
        <v>0</v>
      </c>
      <c r="E35" s="127" t="str">
        <f xml:space="preserve"> Calc!E$681</f>
        <v xml:space="preserve">Company - RCV opening balance in 2022-23 FYE prices (WR) </v>
      </c>
      <c r="F35" s="141">
        <f xml:space="preserve"> Calc!F$681</f>
        <v>258.05148504717738</v>
      </c>
      <c r="G35" s="127" t="str">
        <f xml:space="preserve"> Calc!G$681</f>
        <v>£m</v>
      </c>
    </row>
    <row r="36" spans="1:23" s="127" customFormat="1" outlineLevel="1" x14ac:dyDescent="0.2">
      <c r="A36" s="125" t="str">
        <f xml:space="preserve"> Calc!A$682</f>
        <v>PD11.25</v>
      </c>
      <c r="B36" s="125">
        <f xml:space="preserve"> Calc!B$682</f>
        <v>0</v>
      </c>
      <c r="C36" s="126">
        <f xml:space="preserve"> Calc!C$682</f>
        <v>0</v>
      </c>
      <c r="D36" s="137">
        <f xml:space="preserve"> Calc!D$682</f>
        <v>0</v>
      </c>
      <c r="E36" s="127" t="str">
        <f xml:space="preserve"> Calc!E$682</f>
        <v xml:space="preserve">Company - RCV opening balance in 2022-23 FYE prices (WN) </v>
      </c>
      <c r="F36" s="141">
        <f xml:space="preserve"> Calc!F$682</f>
        <v>4124.3025184711341</v>
      </c>
      <c r="G36" s="127" t="str">
        <f xml:space="preserve"> Calc!G$682</f>
        <v>£m</v>
      </c>
    </row>
    <row r="37" spans="1:23" s="127" customFormat="1" outlineLevel="1" x14ac:dyDescent="0.2">
      <c r="A37" s="125" t="str">
        <f xml:space="preserve"> Calc!A$683</f>
        <v>PD11.25</v>
      </c>
      <c r="B37" s="125">
        <f xml:space="preserve"> Calc!B$683</f>
        <v>0</v>
      </c>
      <c r="C37" s="126">
        <f xml:space="preserve"> Calc!C$683</f>
        <v>0</v>
      </c>
      <c r="D37" s="137">
        <f xml:space="preserve"> Calc!D$683</f>
        <v>0</v>
      </c>
      <c r="E37" s="127" t="str">
        <f xml:space="preserve"> Calc!E$683</f>
        <v xml:space="preserve">Company - RCV opening balance in 2022-23 FYE prices (WWN) </v>
      </c>
      <c r="F37" s="141">
        <f xml:space="preserve"> Calc!F$683</f>
        <v>5751.363293139294</v>
      </c>
      <c r="G37" s="127" t="str">
        <f xml:space="preserve"> Calc!G$683</f>
        <v>£m</v>
      </c>
    </row>
    <row r="38" spans="1:23" s="127" customFormat="1" outlineLevel="1" x14ac:dyDescent="0.2">
      <c r="A38" s="125" t="str">
        <f xml:space="preserve"> Calc!A$684</f>
        <v>PD11.25</v>
      </c>
      <c r="B38" s="125">
        <f xml:space="preserve"> Calc!B$684</f>
        <v>0</v>
      </c>
      <c r="C38" s="126">
        <f xml:space="preserve"> Calc!C$684</f>
        <v>0</v>
      </c>
      <c r="D38" s="137">
        <f xml:space="preserve"> Calc!D$684</f>
        <v>0</v>
      </c>
      <c r="E38" s="127" t="str">
        <f xml:space="preserve"> Calc!E$684</f>
        <v xml:space="preserve">Company - RCV opening balance in 2022-23 FYE prices (BR) </v>
      </c>
      <c r="F38" s="141">
        <f xml:space="preserve"> Calc!F$684</f>
        <v>372.41117415640497</v>
      </c>
      <c r="G38" s="127" t="str">
        <f xml:space="preserve"> Calc!G$684</f>
        <v>£m</v>
      </c>
    </row>
    <row r="39" spans="1:23" s="127" customFormat="1" outlineLevel="1" x14ac:dyDescent="0.2">
      <c r="A39" s="125" t="str">
        <f xml:space="preserve"> Calc!A$685</f>
        <v>PD11.25</v>
      </c>
      <c r="B39" s="125">
        <f xml:space="preserve"> Calc!B$685</f>
        <v>0</v>
      </c>
      <c r="C39" s="126">
        <f xml:space="preserve"> Calc!C$685</f>
        <v>0</v>
      </c>
      <c r="D39" s="137">
        <f xml:space="preserve"> Calc!D$685</f>
        <v>0</v>
      </c>
      <c r="E39" s="127" t="str">
        <f xml:space="preserve"> Calc!E$685</f>
        <v xml:space="preserve">Company - RCV opening balance in 2022-23 FYE prices (ADDN1) </v>
      </c>
      <c r="F39" s="141">
        <f xml:space="preserve"> Calc!F$685</f>
        <v>0</v>
      </c>
      <c r="G39" s="127" t="str">
        <f xml:space="preserve"> Calc!G$685</f>
        <v>£m</v>
      </c>
    </row>
    <row r="40" spans="1:23" s="127" customFormat="1" outlineLevel="1" x14ac:dyDescent="0.2">
      <c r="A40" s="125" t="str">
        <f xml:space="preserve"> Calc!A$685</f>
        <v>PD11.25</v>
      </c>
      <c r="B40" s="125">
        <f xml:space="preserve"> Calc!B$685</f>
        <v>0</v>
      </c>
      <c r="C40" s="126">
        <f xml:space="preserve"> Calc!C$685</f>
        <v>0</v>
      </c>
      <c r="D40" s="137">
        <f xml:space="preserve"> Calc!D$685</f>
        <v>0</v>
      </c>
      <c r="E40" s="127" t="str">
        <f xml:space="preserve"> Calc!E$686</f>
        <v xml:space="preserve">Company - RCV opening balance in 2022-23 FYE prices (ADDN2) </v>
      </c>
      <c r="F40" s="141">
        <f xml:space="preserve"> Calc!F$686</f>
        <v>0</v>
      </c>
      <c r="G40" s="127" t="str">
        <f xml:space="preserve"> Calc!G$686</f>
        <v>£m</v>
      </c>
    </row>
    <row r="41" spans="1:23" s="127" customFormat="1" outlineLevel="1" x14ac:dyDescent="0.2">
      <c r="A41" s="125"/>
      <c r="B41" s="125"/>
      <c r="C41" s="126"/>
      <c r="D41" s="137"/>
      <c r="F41" s="141"/>
    </row>
    <row r="42" spans="1:23" x14ac:dyDescent="0.2">
      <c r="F42" s="142"/>
    </row>
    <row r="43" spans="1:23" x14ac:dyDescent="0.2">
      <c r="A43" s="86" t="s">
        <v>497</v>
      </c>
      <c r="B43" s="86"/>
      <c r="C43" s="85"/>
      <c r="D43" s="84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135" customFormat="1" outlineLevel="1" x14ac:dyDescent="0.2">
      <c r="A44" s="132"/>
      <c r="B44" s="132"/>
      <c r="C44" s="133"/>
      <c r="D44" s="134"/>
      <c r="F44" s="146"/>
    </row>
    <row r="45" spans="1:23" s="135" customFormat="1" outlineLevel="1" x14ac:dyDescent="0.2">
      <c r="A45" s="132"/>
      <c r="B45" s="132" t="s">
        <v>498</v>
      </c>
      <c r="C45" s="133"/>
      <c r="D45" s="134"/>
      <c r="F45" s="146"/>
    </row>
    <row r="46" spans="1:23" s="127" customFormat="1" outlineLevel="1" x14ac:dyDescent="0.2">
      <c r="A46" s="125"/>
      <c r="B46" s="125"/>
      <c r="C46" s="126"/>
      <c r="D46" s="137"/>
      <c r="E46" s="127" t="str">
        <f xml:space="preserve"> Calc!E$468</f>
        <v xml:space="preserve">Company - Pre 2020 RCV opening balance - real (2022-23 FYA) (WR) </v>
      </c>
      <c r="F46" s="141">
        <f xml:space="preserve"> Calc!F$468</f>
        <v>185.37241444106829</v>
      </c>
      <c r="G46" s="127" t="str">
        <f xml:space="preserve"> Calc!G$468</f>
        <v>£m</v>
      </c>
    </row>
    <row r="47" spans="1:23" s="127" customFormat="1" outlineLevel="1" x14ac:dyDescent="0.2">
      <c r="A47" s="125"/>
      <c r="B47" s="125"/>
      <c r="C47" s="126"/>
      <c r="D47" s="137"/>
      <c r="E47" s="127" t="str">
        <f xml:space="preserve"> Calc!E$480</f>
        <v xml:space="preserve">Company - Pre 2020 RCV opening balance - real (2022-23 FYA) (WN) </v>
      </c>
      <c r="F47" s="141">
        <f xml:space="preserve"> Calc!F$480</f>
        <v>2777.7585998720615</v>
      </c>
      <c r="G47" s="127" t="str">
        <f xml:space="preserve"> Calc!G$480</f>
        <v>£m</v>
      </c>
    </row>
    <row r="48" spans="1:23" s="127" customFormat="1" outlineLevel="1" x14ac:dyDescent="0.2">
      <c r="A48" s="125"/>
      <c r="B48" s="125"/>
      <c r="C48" s="126"/>
      <c r="D48" s="137"/>
      <c r="E48" s="127" t="str">
        <f xml:space="preserve"> Calc!E$492</f>
        <v xml:space="preserve">Company - Pre 2020 RCV opening balance - real (2022-23 FYA) (WWN) </v>
      </c>
      <c r="F48" s="141">
        <f xml:space="preserve"> Calc!F$492</f>
        <v>4155.1491572045416</v>
      </c>
      <c r="G48" s="127" t="str">
        <f xml:space="preserve"> Calc!G$492</f>
        <v>£m</v>
      </c>
    </row>
    <row r="49" spans="1:707" s="127" customFormat="1" outlineLevel="1" x14ac:dyDescent="0.2">
      <c r="A49" s="125"/>
      <c r="B49" s="125"/>
      <c r="C49" s="126"/>
      <c r="D49" s="137"/>
      <c r="E49" s="127" t="str">
        <f xml:space="preserve"> Calc!E$504</f>
        <v xml:space="preserve">Company - Pre 2020 RCV opening balance - real (2022-23 FYA) (BR) </v>
      </c>
      <c r="F49" s="141">
        <f xml:space="preserve"> Calc!F$504</f>
        <v>291.51252838637453</v>
      </c>
      <c r="G49" s="127" t="str">
        <f xml:space="preserve"> Calc!G$504</f>
        <v>£m</v>
      </c>
    </row>
    <row r="50" spans="1:707" s="127" customFormat="1" outlineLevel="1" x14ac:dyDescent="0.2">
      <c r="A50" s="125"/>
      <c r="B50" s="125"/>
      <c r="C50" s="126"/>
      <c r="D50" s="137"/>
      <c r="E50" s="127" t="str">
        <f xml:space="preserve"> Calc!E$516</f>
        <v xml:space="preserve">Company - Pre 2020 RCV opening balance - real (2022-23 FYA) (ADDN1) </v>
      </c>
      <c r="F50" s="141">
        <f xml:space="preserve"> Calc!F$516</f>
        <v>0</v>
      </c>
      <c r="G50" s="127" t="str">
        <f xml:space="preserve"> Calc!G$516</f>
        <v>£m</v>
      </c>
    </row>
    <row r="51" spans="1:707" s="127" customFormat="1" outlineLevel="1" x14ac:dyDescent="0.2">
      <c r="A51" s="125"/>
      <c r="B51" s="125"/>
      <c r="C51" s="126"/>
      <c r="D51" s="137"/>
      <c r="E51" s="127" t="str">
        <f xml:space="preserve"> Calc!E$528</f>
        <v xml:space="preserve">Company - Pre 2020 RCV opening balance - real (2022-23 FYA) (ADDN2) </v>
      </c>
      <c r="F51" s="141">
        <f xml:space="preserve"> Calc!F$528</f>
        <v>0</v>
      </c>
      <c r="G51" s="127" t="str">
        <f xml:space="preserve"> Calc!G$528</f>
        <v>£m</v>
      </c>
    </row>
    <row r="52" spans="1:707" s="127" customFormat="1" outlineLevel="1" x14ac:dyDescent="0.2">
      <c r="A52" s="125"/>
      <c r="B52" s="125"/>
      <c r="C52" s="126"/>
      <c r="D52" s="137"/>
      <c r="F52" s="141"/>
    </row>
    <row r="53" spans="1:707" s="135" customFormat="1" outlineLevel="1" x14ac:dyDescent="0.2">
      <c r="A53" s="132"/>
      <c r="B53" s="132" t="s">
        <v>499</v>
      </c>
      <c r="C53" s="133"/>
      <c r="D53" s="134"/>
      <c r="F53" s="146"/>
    </row>
    <row r="54" spans="1:707" s="127" customFormat="1" outlineLevel="1" x14ac:dyDescent="0.2">
      <c r="A54" s="125"/>
      <c r="B54" s="125"/>
      <c r="C54" s="126"/>
      <c r="D54" s="137"/>
      <c r="E54" s="127" t="str">
        <f xml:space="preserve"> Calc!E$544</f>
        <v xml:space="preserve">Company - 2020-25 RCV opening balance - real (2022-23 FYA) (WR) </v>
      </c>
      <c r="F54" s="141">
        <f xml:space="preserve"> Calc!F$544</f>
        <v>65.030462577962581</v>
      </c>
      <c r="G54" s="127" t="str">
        <f xml:space="preserve"> Calc!G$544</f>
        <v>£m</v>
      </c>
    </row>
    <row r="55" spans="1:707" s="127" customFormat="1" outlineLevel="1" x14ac:dyDescent="0.2">
      <c r="A55" s="125"/>
      <c r="B55" s="125"/>
      <c r="C55" s="126"/>
      <c r="D55" s="137"/>
      <c r="E55" s="127" t="str">
        <f xml:space="preserve"> Calc!E$558</f>
        <v xml:space="preserve">Company - 2020-25 RCV opening balance - real (2022-23 FYA) (WN) </v>
      </c>
      <c r="F55" s="141">
        <f xml:space="preserve"> Calc!F$558</f>
        <v>1224.3001991044298</v>
      </c>
      <c r="G55" s="127" t="str">
        <f xml:space="preserve"> Calc!G$558</f>
        <v>£m</v>
      </c>
    </row>
    <row r="56" spans="1:707" s="127" customFormat="1" outlineLevel="1" x14ac:dyDescent="0.2">
      <c r="A56" s="125"/>
      <c r="B56" s="125"/>
      <c r="C56" s="126"/>
      <c r="D56" s="137"/>
      <c r="E56" s="127" t="str">
        <f xml:space="preserve"> Calc!E$572</f>
        <v xml:space="preserve">Company - 2020-25 RCV opening balance - real (2022-23 FYA) (WWN) </v>
      </c>
      <c r="F56" s="141">
        <f xml:space="preserve"> Calc!F$572</f>
        <v>1425.7445746041899</v>
      </c>
      <c r="G56" s="127" t="str">
        <f xml:space="preserve"> Calc!G$572</f>
        <v>£m</v>
      </c>
    </row>
    <row r="57" spans="1:707" s="127" customFormat="1" outlineLevel="1" x14ac:dyDescent="0.2">
      <c r="A57" s="125"/>
      <c r="B57" s="125"/>
      <c r="C57" s="126"/>
      <c r="D57" s="137"/>
      <c r="E57" s="127" t="str">
        <f xml:space="preserve"> Calc!E$586</f>
        <v xml:space="preserve">Company - 2020-25 RCV opening balance - real (2022-23 FYA) (BR) </v>
      </c>
      <c r="F57" s="141">
        <f xml:space="preserve"> Calc!F$586</f>
        <v>69.860433391971853</v>
      </c>
      <c r="G57" s="127" t="str">
        <f xml:space="preserve"> Calc!G$586</f>
        <v>£m</v>
      </c>
    </row>
    <row r="58" spans="1:707" s="127" customFormat="1" outlineLevel="1" x14ac:dyDescent="0.2">
      <c r="A58" s="125"/>
      <c r="B58" s="125"/>
      <c r="C58" s="126"/>
      <c r="D58" s="137"/>
      <c r="E58" s="127" t="str">
        <f xml:space="preserve"> Calc!E$600</f>
        <v xml:space="preserve">Company - 2020-25 RCV opening balance - real (2022-23 FYA) (ADDN1) </v>
      </c>
      <c r="F58" s="141">
        <f xml:space="preserve"> Calc!F$600</f>
        <v>0</v>
      </c>
      <c r="G58" s="127" t="str">
        <f xml:space="preserve"> Calc!G$600</f>
        <v>£m</v>
      </c>
    </row>
    <row r="59" spans="1:707" s="127" customFormat="1" outlineLevel="1" x14ac:dyDescent="0.2">
      <c r="A59" s="125"/>
      <c r="B59" s="125"/>
      <c r="C59" s="126"/>
      <c r="D59" s="137"/>
      <c r="E59" s="127" t="str">
        <f xml:space="preserve"> Calc!E$614</f>
        <v xml:space="preserve">Company - 2020-25 RCV opening balance - real (2022-23 FYA) (ADDN2) </v>
      </c>
      <c r="F59" s="141">
        <f xml:space="preserve"> Calc!F$614</f>
        <v>0</v>
      </c>
      <c r="G59" s="127" t="str">
        <f xml:space="preserve"> Calc!G$614</f>
        <v>£m</v>
      </c>
    </row>
    <row r="60" spans="1:707" s="135" customFormat="1" outlineLevel="1" x14ac:dyDescent="0.2">
      <c r="A60" s="132"/>
      <c r="B60" s="132"/>
      <c r="C60" s="133"/>
      <c r="D60" s="134"/>
      <c r="F60" s="146"/>
    </row>
    <row r="61" spans="1:707" s="135" customFormat="1" x14ac:dyDescent="0.2">
      <c r="A61" s="10"/>
      <c r="B61" s="10"/>
      <c r="C61" s="19"/>
      <c r="D61" s="65"/>
      <c r="E61" s="24"/>
      <c r="F61" s="142"/>
      <c r="G61" s="24"/>
      <c r="H61" s="24"/>
      <c r="I61" s="24"/>
    </row>
    <row r="62" spans="1:707" s="19" customFormat="1" x14ac:dyDescent="0.2">
      <c r="A62" s="10"/>
      <c r="B62" s="10" t="s">
        <v>90</v>
      </c>
      <c r="D62" s="6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</row>
    <row r="63" spans="1:707" x14ac:dyDescent="0.2"/>
  </sheetData>
  <conditionalFormatting sqref="F2">
    <cfRule type="cellIs" dxfId="27" priority="6" stopIfTrue="1" operator="notEqual">
      <formula>0</formula>
    </cfRule>
    <cfRule type="cellIs" dxfId="26" priority="7" stopIfTrue="1" operator="equal">
      <formula>""</formula>
    </cfRule>
  </conditionalFormatting>
  <conditionalFormatting sqref="J3:GO3">
    <cfRule type="cellIs" dxfId="25" priority="1" operator="equal">
      <formula>"PPA ext."</formula>
    </cfRule>
    <cfRule type="cellIs" dxfId="24" priority="2" operator="equal">
      <formula>"Delay"</formula>
    </cfRule>
    <cfRule type="cellIs" dxfId="23" priority="3" operator="equal">
      <formula>"Fin Close"</formula>
    </cfRule>
    <cfRule type="cellIs" dxfId="22" priority="4" stopIfTrue="1" operator="equal">
      <formula>"Construction"</formula>
    </cfRule>
    <cfRule type="cellIs" dxfId="21" priority="5" stopIfTrue="1" operator="equal">
      <formula>"Operations"</formula>
    </cfRule>
  </conditionalFormatting>
  <conditionalFormatting sqref="GP4:LI4">
    <cfRule type="cellIs" dxfId="20" priority="21" stopIfTrue="1" operator="equal">
      <formula>"Budget"</formula>
    </cfRule>
    <cfRule type="cellIs" dxfId="19" priority="22" stopIfTrue="1" operator="equal">
      <formula>"Actuals"</formula>
    </cfRule>
    <cfRule type="cellIs" dxfId="18" priority="23" stopIfTrue="1" operator="equal">
      <formula>"Forecast"</formula>
    </cfRule>
  </conditionalFormatting>
  <conditionalFormatting sqref="GP4:XFD4">
    <cfRule type="cellIs" dxfId="17" priority="13" operator="equal">
      <formula xml:space="preserve"> "FC/Const."</formula>
    </cfRule>
    <cfRule type="cellIs" dxfId="16" priority="14" operator="equal">
      <formula>"Ops/Post-cont."</formula>
    </cfRule>
    <cfRule type="cellIs" dxfId="15" priority="15" operator="equal">
      <formula>"Const/Ops"</formula>
    </cfRule>
    <cfRule type="cellIs" dxfId="14" priority="16" operator="equal">
      <formula>"Fin-close"</formula>
    </cfRule>
    <cfRule type="cellIs" dxfId="13" priority="17" stopIfTrue="1" operator="equal">
      <formula>"Const"</formula>
    </cfRule>
    <cfRule type="cellIs" dxfId="12" priority="18" stopIfTrue="1" operator="equal">
      <formula>"Ops"</formula>
    </cfRule>
    <cfRule type="cellIs" dxfId="11" priority="19" stopIfTrue="1" operator="equal">
      <formula>"Const"</formula>
    </cfRule>
    <cfRule type="cellIs" dxfId="10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A0B0-84BB-49D7-BDE3-92221F3442DA}">
  <sheetPr>
    <tabColor rgb="FF98C561"/>
  </sheetPr>
  <dimension ref="A1:W22"/>
  <sheetViews>
    <sheetView showGridLines="0" zoomScale="90" zoomScaleNormal="90" workbookViewId="0">
      <pane xSplit="9" ySplit="5" topLeftCell="J6" activePane="bottomRight" state="frozen"/>
      <selection activeCell="A8" sqref="A8"/>
      <selection pane="topRight" activeCell="A8" sqref="A8"/>
      <selection pane="bottomLeft" activeCell="A8" sqref="A8"/>
      <selection pane="bottomRight" activeCell="J6" sqref="J6"/>
    </sheetView>
  </sheetViews>
  <sheetFormatPr defaultColWidth="0" defaultRowHeight="10" zeroHeight="1" x14ac:dyDescent="0.2"/>
  <cols>
    <col min="1" max="2" width="10.6640625" customWidth="1"/>
    <col min="3" max="4" width="1.44140625" customWidth="1"/>
    <col min="5" max="5" width="90.44140625" customWidth="1"/>
    <col min="6" max="6" width="13.6640625" customWidth="1"/>
    <col min="7" max="7" width="13.109375" bestFit="1" customWidth="1"/>
    <col min="8" max="8" width="7" bestFit="1" customWidth="1"/>
    <col min="9" max="9" width="3.44140625" customWidth="1"/>
    <col min="10" max="17" width="11.6640625" bestFit="1" customWidth="1"/>
    <col min="18" max="22" width="11.6640625" customWidth="1"/>
    <col min="23" max="23" width="11.6640625" bestFit="1" customWidth="1"/>
    <col min="24" max="16384" width="8.6640625" hidden="1"/>
  </cols>
  <sheetData>
    <row r="1" spans="1:23" ht="31" x14ac:dyDescent="0.2">
      <c r="A1" s="1" t="str">
        <f ca="1">RIGHT(CELL("filename", A1), LEN(CELL("filename", A1)) - SEARCH("]", CELL("filename", A1)))</f>
        <v>Checks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2">
      <c r="A2" s="18"/>
      <c r="B2" s="18"/>
      <c r="C2" s="27"/>
      <c r="D2" s="25"/>
      <c r="E2" s="33" t="s">
        <v>95</v>
      </c>
      <c r="F2" s="29">
        <f>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</row>
    <row r="3" spans="1:23" ht="13" x14ac:dyDescent="0.2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</row>
    <row r="4" spans="1:23" ht="13" x14ac:dyDescent="0.2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23" ht="13" x14ac:dyDescent="0.2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</row>
    <row r="6" spans="1:23" x14ac:dyDescent="0.2"/>
    <row r="7" spans="1:23" x14ac:dyDescent="0.2"/>
    <row r="8" spans="1:23" s="274" customFormat="1" x14ac:dyDescent="0.2">
      <c r="B8" s="274" t="s">
        <v>500</v>
      </c>
    </row>
    <row r="9" spans="1:23" x14ac:dyDescent="0.2"/>
    <row r="10" spans="1:23" ht="13" x14ac:dyDescent="0.2">
      <c r="E10" s="273" t="str">
        <f>Calc!E706</f>
        <v xml:space="preserve">Company - RCV opening balance - check (WR) </v>
      </c>
      <c r="F10" s="29">
        <f>Calc!F706</f>
        <v>0</v>
      </c>
      <c r="G10" s="273" t="str">
        <f>Calc!G706</f>
        <v>Check</v>
      </c>
    </row>
    <row r="11" spans="1:23" ht="13" x14ac:dyDescent="0.2">
      <c r="E11" s="273" t="str">
        <f>Calc!E707</f>
        <v xml:space="preserve">Company - RCV opening balance - check (WN) </v>
      </c>
      <c r="F11" s="29">
        <f>Calc!F707</f>
        <v>0</v>
      </c>
      <c r="G11" s="273" t="str">
        <f>Calc!G707</f>
        <v>Check</v>
      </c>
    </row>
    <row r="12" spans="1:23" ht="13" x14ac:dyDescent="0.2">
      <c r="E12" s="273" t="str">
        <f>Calc!E708</f>
        <v xml:space="preserve">Company - RCV opening balance - check (WWN) </v>
      </c>
      <c r="F12" s="29">
        <f>Calc!F708</f>
        <v>0</v>
      </c>
      <c r="G12" s="273" t="str">
        <f>Calc!G708</f>
        <v>Check</v>
      </c>
    </row>
    <row r="13" spans="1:23" ht="13" x14ac:dyDescent="0.2">
      <c r="E13" s="273" t="str">
        <f>Calc!E709</f>
        <v xml:space="preserve">Company - RCV opening balance - check (BR) </v>
      </c>
      <c r="F13" s="29">
        <f>Calc!F709</f>
        <v>0</v>
      </c>
      <c r="G13" s="273" t="str">
        <f>Calc!G709</f>
        <v>Check</v>
      </c>
    </row>
    <row r="14" spans="1:23" ht="13" x14ac:dyDescent="0.2">
      <c r="E14" s="273" t="str">
        <f>Calc!E710</f>
        <v xml:space="preserve">Company - RCV opening balance - check (ADDN1) </v>
      </c>
      <c r="F14" s="29">
        <f>Calc!F710</f>
        <v>0</v>
      </c>
      <c r="G14" s="273" t="str">
        <f>Calc!G710</f>
        <v>Check</v>
      </c>
    </row>
    <row r="15" spans="1:23" ht="13" x14ac:dyDescent="0.2">
      <c r="E15" s="273" t="str">
        <f>Calc!E711</f>
        <v xml:space="preserve">Company - RCV opening balance - check (ADDN2) </v>
      </c>
      <c r="F15" s="29">
        <f>Calc!F711</f>
        <v>0</v>
      </c>
      <c r="G15" s="273" t="str">
        <f>Calc!G711</f>
        <v>Check</v>
      </c>
    </row>
    <row r="16" spans="1:23" x14ac:dyDescent="0.2"/>
    <row r="17" spans="2:7" s="274" customFormat="1" x14ac:dyDescent="0.2">
      <c r="B17" s="274" t="s">
        <v>500</v>
      </c>
    </row>
    <row r="18" spans="2:7" x14ac:dyDescent="0.2"/>
    <row r="19" spans="2:7" x14ac:dyDescent="0.2">
      <c r="E19" t="s">
        <v>501</v>
      </c>
      <c r="F19">
        <f xml:space="preserve"> SUM(F9:F16)</f>
        <v>0</v>
      </c>
      <c r="G19" t="s">
        <v>490</v>
      </c>
    </row>
    <row r="20" spans="2:7" x14ac:dyDescent="0.2"/>
    <row r="21" spans="2:7" ht="13" x14ac:dyDescent="0.2">
      <c r="B21" s="10" t="s">
        <v>90</v>
      </c>
    </row>
    <row r="22" spans="2:7" x14ac:dyDescent="0.2"/>
  </sheetData>
  <conditionalFormatting sqref="F2">
    <cfRule type="cellIs" dxfId="9" priority="8" stopIfTrue="1" operator="notEqual">
      <formula>0</formula>
    </cfRule>
    <cfRule type="cellIs" dxfId="8" priority="9" stopIfTrue="1" operator="equal">
      <formula>""</formula>
    </cfRule>
  </conditionalFormatting>
  <conditionalFormatting sqref="F10:F15">
    <cfRule type="cellIs" dxfId="7" priority="1" stopIfTrue="1" operator="notEqual">
      <formula>0</formula>
    </cfRule>
    <cfRule type="cellIs" dxfId="6" priority="2" stopIfTrue="1" operator="equal">
      <formula>""</formula>
    </cfRule>
  </conditionalFormatting>
  <conditionalFormatting sqref="J3:W3">
    <cfRule type="cellIs" dxfId="5" priority="3" operator="equal">
      <formula>"PPA ext."</formula>
    </cfRule>
    <cfRule type="cellIs" dxfId="4" priority="4" operator="equal">
      <formula>"Delay"</formula>
    </cfRule>
    <cfRule type="cellIs" dxfId="3" priority="5" operator="equal">
      <formula>"Fin Close"</formula>
    </cfRule>
    <cfRule type="cellIs" dxfId="2" priority="6" stopIfTrue="1" operator="equal">
      <formula>"Construction"</formula>
    </cfRule>
    <cfRule type="cellIs" dxfId="1" priority="7" stopIfTrue="1" operator="equal">
      <formula>"Operations"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2" ma:contentTypeDescription="Create a new document." ma:contentTypeScope="" ma:versionID="1407fb57b5b59b6ad13ed8cc6bab6965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30b8069066f12f42f09ca0cde2d08829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odelMaker>
<![CDATA[{
  "$id": "1",
  "$type": "ModelMaker.Models.Project, ModelMaker",
  "CanShowCompletionItems": true,
  "SelectedEquationNodes": {
    "$type": "System.Collections.Generic.List`1[[ModelMakerEngine.IEquationNode, ModelMakerEngine]], mscorlib",
    "$values": []
  }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
  },
  "FileVersion": 2,
  "FilePath": "C:\\Users\\thomas.jones\\Desktop\\Template file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PivotTableLink": null,
              "NumberFormatOverride": null,
              "HasOpeningBalanceFlag": false,
              "OpeningBalanceFlagAppliedName": "",
              "ToolTip": "01/04/2017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4fb9720d-643d-4612-8d59-c7093fe41630",
              "Dimensions": {
                "$type": "ModelMakerEngine.MMDimensions, ModelMakerEngine",
                "$values": []
              },
              "EquationOBXInternal": "42826",
              "NameOfGroup": "Inputs",
              "EquationToParse": "42826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PivotTableLink": null,
              "NumberFormatOverride": null,
              "HasOpeningBalanceFlag": false,
              "OpeningBalanceFlagAppliedName": "",
              "ToolTip": "=3 (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d6bf84d8-2ecf-488a-b969-4ecdc20ff1a5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id": "8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9",
              "$type": "ModelMaker.VariableNode, ModelMaker",
              "PivotTableLink": null,
              "NumberFormatOverride": null,
              "HasOpeningBalanceFlag": false,
              "OpeningBalanceFlagAppliedName": "",
              "ToolTip": "=12 (Months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f8352353-1874-4af4-b0e8-a3a61db4cee3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0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Index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4",
              "$type": "ModelMaker.GroupNode, ModelMaker",
              "TabOrHeaderColour": "",
              "Comment": "",
              "NameOfGroup": "Time",
              "YPosition": 0,
              "Folded": true,
              "Font": null,
              "Children": {
                "$type": "ModelMaker.GroupNodeChildCollection, ModelMaker",
                "$values": [
                  {
                    "$id": "15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EDATE([Model period start], [Months per period]) - 1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a4bb496c-8021-4027-ac61-62504fbafb3d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66a69e27-9dd8-4183-ae61-c353e2b0eb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8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368e7911-a6f9-40ae-a893-d116687354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PREVIOUSVALUE()+1 (Counter)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255a3d09-769c-44de-ab56-34bc1a189b17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VariableNode, ModelMaker",
              "PivotTableLink": null,
              "NumberFormatOverride": null,
              "HasOpeningBalanceFlag": false,
              "OpeningBalanceFlagAppliedName": "",
              "ToolTip": "IF([Period number] = 1,[Start date],EDATE(PREVIOUSVALUE(), [Months per period])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9811116-ad9e-456e-bccf-fd2a70efd112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22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3",
        "$type": "ModelMaker.GroupNode, ModelMaker",
        "TabOrHeaderColour": "",
        "Comment": "",
        "NameOfGroup": "Model Checks and Alerts",
        "YPosition": 0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4",
        "$type": "ModelMaker.GroupNode, ModelMaker",
        "TabOrHeaderColour": "",
        "Comment": "",
        "NameOfGroup": "Model Checks and Alerts",
        "YPosition": 1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5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3"
            },
            {
              "$ref": "24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6",
        "$type": "ModelMaker.TimeNode, ModelMaker",
        "ForceUpdate": 1,
        "Axis": 0,
        "EndDate": "2026-03-31T00:00:00",
        "MonthsPerPeriod": 12,
        "StartDate": "2017-04-01T00:00:00",
        "NumberOfPeriods": 9,
        "TimeStep": 8,
        "YearEndBasis": 1002,
        "YearEndMonth": 3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5"
      },
      {
        "$ref": "14"
      },
      {
        "$ref": "19"
      },
      {
        "$ref": "9"
      },
      {
        "$ref": "21"
      },
      {
        "$ref": "15"
      },
      {
        "$ref": "7"
      },
      {
        "$ref": "17"
      },
      {
        "$ref": "18"
      },
      {
        "$id": "27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1"
      },
      {
        "$id": "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ddae716-1017-4b30-92e3-b851d1a638c7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id": "31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CPI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2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8afdf96a-0afd-47fe-94eb-345c200432ff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ref": "2"
              },
              "Name": "CPIH Wed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3",
              "$type": "ModelMaker.VariableNode, ModelMaker",
              "PivotTableLink": null,
              "NumberFormatOverride": null,
              "HasOpeningBalanceFlag": false,
              "OpeningBalanceFlagAppliedName": "",
              "ToolTip": "=[CPIH] + [CPIH Wedge]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b121801f-08bc-456e-bc14-f5d00dba71cc",
              "Dimensions": {
                "$type": "ModelMakerEngine.MMDimensions, ModelMakerEngine",
                "$values": []
              },
              "EquationOBXInternal": "[CPIH] + [CPIH Wedge]",
              "NameOfGroup": "Indexation",
              "EquationToParse": "[CPIH] + [CPIH Wedge]",
              "MostRecentExpectedUnitErrors": null,
              "Units": {
                "$ref": "2"
              },
              "Name": "RPI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Index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2"
      },
      {
        "$id": "3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"
      },
      {
        "$ref": "32"
      },
      {
        "$ref": "33"
      }
    ]
  },
  "Reports": {
    "$type": "ModelMaker.UndoableCollection`1[[ModelMakerEngine.IReport, ModelMakerEngine]], ModelMaker.Undo",
    "$values": []
  },
  "TopLevelNodes": {
    "$type": "ModelMaker.UndoableCollection`1[[ModelMakerEngine.INode, ModelMakerEngine]], ModelMaker.Undo",
    "$values": [
      {
        "$ref": "3"
      },
      {
        "$ref": "4"
      },
      {
        "$ref": "13"
      },
      {
        "$ref": "25"
      },
      {
        "$ref": "29"
      },
      {
        "$ref": "27"
      },
      {
        "$ref": "28"
      },
      {
        "$ref": "34"
      }
    ]
  },
  "OptimisationGroup": {
    "$ref": "34"
  },
  "NumberOfBuiltInGroups": 5,
  "Password": null,
  "ProtectBook": false,
  "Description": null,
  "ActualsHelper": null,
  "StandardNumberFormats": {
    "$id": "35",
    "$type": "System.Collections.Generic.Dictionary`2[[ModelMakerEngine.NamedNumberFormat, ModelMakerEngine],[System.String, mscorlib]], mscorlib"
  },
  "UseHybridTimeline": false,
  "MessageChoices": null,
  "UnitNumberFormatMapping": {
    "$id": "36",
    "$type": "ModelMakerEngine.UnitNumberFormatMapping, ModelMakerEngine",
    "UnitNumberFormatting": {
      "$id": "37",
      "$type": "System.Collections.Generic.Dictionary`2[[System.String, mscorlib],[ModelMakerEngine.NamedNumberFormat, ModelMakerEngine]], mscorlib"
    },
    "UnitCustomNumberFormatting": {
      "$id": "38",
      "$type": "System.Collections.Generic.Dictionary`2[[System.String, mscorlib],[System.String, mscorlib]], mscorlib"
    }
  }
}]]>  <Options>
    <TotalsColumn Value="8"/>
    <ConstantsColumn Value="6"/>
    <InputRow Value="7"/>
    <FirstTimeColumn Value="10"/>
    <UnitsColumn Value="7"/>
    <InputName Value="5"/>
    <OutputFileName Value="C:\Users\thomas.jones\Desktop\Template file.xlsx"/>
    <SpacingBetweenBlocks Value="0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False"/>
    <FlagNotAsPercent Value="True"/>
    <Formulanamesonallrows Value="True"/>
    <OpeningBalancesText Value=""/>
    <Movementtext Value="Movement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False"/>
    <FASTRowAnchorLinks Value="True"/>
    <ReviewColumn Value="False"/>
  </Options>
</ModelMaker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_ip_UnifiedCompliancePolicyProperties xmlns="http://schemas.microsoft.com/sharepoint/v3" xsi:nil="true"/>
    <Batch xmlns="2e9523b9-9c37-4c05-b1eb-7b6f416249bb" xsi:nil="true"/>
    <TEST xmlns="2e9523b9-9c37-4c05-b1eb-7b6f416249bb" xsi:nil="true"/>
    <TaxCatchAll xmlns="75e05205-f2e1-4168-9176-3cea1311c638" xsi:nil="true"/>
  </documentManagement>
</p:properties>
</file>

<file path=customXml/itemProps1.xml><?xml version="1.0" encoding="utf-8"?>
<ds:datastoreItem xmlns:ds="http://schemas.openxmlformats.org/officeDocument/2006/customXml" ds:itemID="{2563F224-EF7C-464D-A732-27D247685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F40993-34FE-40B5-AAF6-AF788D9C1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9523b9-9c37-4c05-b1eb-7b6f416249bb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ACB8E-940D-4491-847B-3A7777891D6D}">
  <ds:schemaRefs/>
</ds:datastoreItem>
</file>

<file path=customXml/itemProps4.xml><?xml version="1.0" encoding="utf-8"?>
<ds:datastoreItem xmlns:ds="http://schemas.openxmlformats.org/officeDocument/2006/customXml" ds:itemID="{1339B5CB-4355-4561-94B7-AD031F34A07F}">
  <ds:schemaRefs>
    <ds:schemaRef ds:uri="http://schemas.microsoft.com/office/2006/metadata/properties"/>
    <ds:schemaRef ds:uri="http://schemas.microsoft.com/sharepoint/v3"/>
    <ds:schemaRef ds:uri="http://purl.org/dc/terms/"/>
    <ds:schemaRef ds:uri="2e9523b9-9c37-4c05-b1eb-7b6f416249bb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5e05205-f2e1-4168-9176-3cea1311c638"/>
    <ds:schemaRef ds:uri="05c3d349-d7b5-4b99-a759-edf8a89fca8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FAST</vt:lpstr>
      <vt:lpstr>Contents</vt:lpstr>
      <vt:lpstr>InpS</vt:lpstr>
      <vt:lpstr>Time</vt:lpstr>
      <vt:lpstr>Indexation</vt:lpstr>
      <vt:lpstr>Calc</vt:lpstr>
      <vt:lpstr>Outputs</vt:lpstr>
      <vt:lpstr>Checks</vt:lpstr>
      <vt:lpstr>BP Tables &gt;&gt;&gt;</vt:lpstr>
      <vt:lpstr>PD1</vt:lpstr>
      <vt:lpstr>PD11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2024-10-31T13:28:15Z</dcterms:created>
  <dcterms:modified xsi:type="dcterms:W3CDTF">2024-12-06T14:03:46Z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0x01010056CA1FEDC0F04146B2629EDF721CF670</vt:lpwstr>
  </property>
</Properties>
</file>