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defaultThemeVersion="124226"/>
  <xr:revisionPtr revIDLastSave="0" documentId="8_{CDA9D085-A707-4866-BCCD-3BA21FFF50FA}" xr6:coauthVersionLast="47" xr6:coauthVersionMax="47" xr10:uidLastSave="{00000000-0000-0000-0000-000000000000}"/>
  <bookViews>
    <workbookView xWindow="62520" yWindow="-120" windowWidth="29040" windowHeight="15720" xr2:uid="{00000000-000D-0000-FFFF-FFFF00000000}"/>
  </bookViews>
  <sheets>
    <sheet name="Cover" sheetId="25" r:id="rId1"/>
    <sheet name="Map &amp; Key" sheetId="16" r:id="rId2"/>
    <sheet name="Inputs" sheetId="15" r:id="rId3"/>
    <sheet name="Indices" sheetId="22" r:id="rId4"/>
    <sheet name="Time" sheetId="8" r:id="rId5"/>
    <sheet name="Retail (residential)" sheetId="12" r:id="rId6"/>
    <sheet name="Output" sheetId="19" r:id="rId7"/>
  </sheet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5" l="1"/>
  <c r="H48" i="15" l="1"/>
  <c r="I77" i="12" l="1"/>
  <c r="G77" i="12"/>
  <c r="F77" i="12"/>
  <c r="E77" i="12"/>
  <c r="I57" i="12"/>
  <c r="G57" i="12"/>
  <c r="F57" i="12"/>
  <c r="E57" i="12"/>
  <c r="I78" i="12"/>
  <c r="G78" i="12"/>
  <c r="F78" i="12"/>
  <c r="E78" i="12"/>
  <c r="I50" i="12"/>
  <c r="G50" i="12"/>
  <c r="F50" i="12"/>
  <c r="E50" i="12"/>
  <c r="I58" i="12"/>
  <c r="G58" i="12"/>
  <c r="F58" i="12"/>
  <c r="E58" i="12"/>
  <c r="K19" i="12"/>
  <c r="J19" i="12"/>
  <c r="I19" i="12"/>
  <c r="H19" i="12"/>
  <c r="G19" i="12"/>
  <c r="F19" i="12"/>
  <c r="E19" i="12"/>
  <c r="I41" i="22"/>
  <c r="H41" i="22"/>
  <c r="G41" i="22"/>
  <c r="F41" i="22"/>
  <c r="E41" i="22"/>
  <c r="S40" i="22"/>
  <c r="R40" i="22"/>
  <c r="Q40" i="22"/>
  <c r="P40" i="22"/>
  <c r="O40" i="22"/>
  <c r="N40" i="22"/>
  <c r="M40" i="22"/>
  <c r="L40" i="22"/>
  <c r="K40" i="22"/>
  <c r="J40" i="22"/>
  <c r="I40" i="22"/>
  <c r="H40" i="22"/>
  <c r="G40" i="22"/>
  <c r="F40" i="22"/>
  <c r="E40" i="22"/>
  <c r="S22" i="22"/>
  <c r="R22" i="22"/>
  <c r="Q22" i="22"/>
  <c r="P22" i="22"/>
  <c r="O22" i="22"/>
  <c r="N22" i="22"/>
  <c r="M22" i="22"/>
  <c r="L22" i="22"/>
  <c r="K22" i="22"/>
  <c r="J22" i="22"/>
  <c r="I22" i="22"/>
  <c r="H22" i="22"/>
  <c r="G22" i="22"/>
  <c r="F22" i="22"/>
  <c r="E22" i="22"/>
  <c r="S20" i="22"/>
  <c r="R20" i="22"/>
  <c r="Q20" i="22"/>
  <c r="P20" i="22"/>
  <c r="O20" i="22"/>
  <c r="N20" i="22"/>
  <c r="M20" i="22"/>
  <c r="L20" i="22"/>
  <c r="K20" i="22"/>
  <c r="J20" i="22"/>
  <c r="J35" i="22" s="1"/>
  <c r="I20" i="22"/>
  <c r="H20" i="22"/>
  <c r="G20" i="22"/>
  <c r="F20" i="22"/>
  <c r="E20" i="22"/>
  <c r="S19" i="22"/>
  <c r="R19" i="22"/>
  <c r="Q19" i="22"/>
  <c r="P19" i="22"/>
  <c r="O19" i="22"/>
  <c r="N19" i="22"/>
  <c r="M19" i="22"/>
  <c r="L19" i="22"/>
  <c r="K19" i="22"/>
  <c r="J19" i="22"/>
  <c r="I19" i="22"/>
  <c r="H19" i="22"/>
  <c r="G19" i="22"/>
  <c r="F19" i="22"/>
  <c r="E19" i="22"/>
  <c r="S18" i="22"/>
  <c r="R18" i="22"/>
  <c r="Q18" i="22"/>
  <c r="P18" i="22"/>
  <c r="O18" i="22"/>
  <c r="N18" i="22"/>
  <c r="M18" i="22"/>
  <c r="L18" i="22"/>
  <c r="K18" i="22"/>
  <c r="J18" i="22"/>
  <c r="J33" i="22" s="1"/>
  <c r="K33" i="22" s="1"/>
  <c r="I18" i="22"/>
  <c r="H18" i="22"/>
  <c r="G18" i="22"/>
  <c r="F18" i="22"/>
  <c r="E18" i="22"/>
  <c r="S17" i="22"/>
  <c r="R17" i="22"/>
  <c r="Q17" i="22"/>
  <c r="P17" i="22"/>
  <c r="O17" i="22"/>
  <c r="N17" i="22"/>
  <c r="M17" i="22"/>
  <c r="L17" i="22"/>
  <c r="K17" i="22"/>
  <c r="J17" i="22"/>
  <c r="J32" i="22" s="1"/>
  <c r="I17" i="22"/>
  <c r="H17" i="22"/>
  <c r="G17" i="22"/>
  <c r="F17" i="22"/>
  <c r="E17" i="22"/>
  <c r="S16" i="22"/>
  <c r="R16" i="22"/>
  <c r="Q16" i="22"/>
  <c r="P16" i="22"/>
  <c r="O16" i="22"/>
  <c r="N16" i="22"/>
  <c r="M16" i="22"/>
  <c r="L16" i="22"/>
  <c r="K16" i="22"/>
  <c r="J16" i="22"/>
  <c r="I16" i="22"/>
  <c r="H16" i="22"/>
  <c r="G16" i="22"/>
  <c r="F16" i="22"/>
  <c r="E16" i="22"/>
  <c r="S15" i="22"/>
  <c r="R15" i="22"/>
  <c r="Q15" i="22"/>
  <c r="P15" i="22"/>
  <c r="O15" i="22"/>
  <c r="N15" i="22"/>
  <c r="M15" i="22"/>
  <c r="L15" i="22"/>
  <c r="K15" i="22"/>
  <c r="J15" i="22"/>
  <c r="I15" i="22"/>
  <c r="H15" i="22"/>
  <c r="G15" i="22"/>
  <c r="F15" i="22"/>
  <c r="E15" i="22"/>
  <c r="S14" i="22"/>
  <c r="R14" i="22"/>
  <c r="Q14" i="22"/>
  <c r="P14" i="22"/>
  <c r="O14" i="22"/>
  <c r="N14" i="22"/>
  <c r="M14" i="22"/>
  <c r="L14" i="22"/>
  <c r="K14" i="22"/>
  <c r="J14" i="22"/>
  <c r="I14" i="22"/>
  <c r="H14" i="22"/>
  <c r="G14" i="22"/>
  <c r="F14" i="22"/>
  <c r="E14" i="22"/>
  <c r="S13" i="22"/>
  <c r="R13" i="22"/>
  <c r="Q13" i="22"/>
  <c r="P13" i="22"/>
  <c r="O13" i="22"/>
  <c r="N13" i="22"/>
  <c r="M13" i="22"/>
  <c r="L13" i="22"/>
  <c r="K13" i="22"/>
  <c r="J13" i="22"/>
  <c r="I13" i="22"/>
  <c r="H13" i="22"/>
  <c r="G13" i="22"/>
  <c r="F13" i="22"/>
  <c r="E13" i="22"/>
  <c r="S12" i="22"/>
  <c r="R12" i="22"/>
  <c r="Q12" i="22"/>
  <c r="P12" i="22"/>
  <c r="O12" i="22"/>
  <c r="N12" i="22"/>
  <c r="M12" i="22"/>
  <c r="L12" i="22"/>
  <c r="K12" i="22"/>
  <c r="J12" i="22"/>
  <c r="J27" i="22" s="1"/>
  <c r="I12" i="22"/>
  <c r="H12" i="22"/>
  <c r="G12" i="22"/>
  <c r="F12" i="22"/>
  <c r="E12" i="22"/>
  <c r="S11" i="22"/>
  <c r="R11" i="22"/>
  <c r="Q11" i="22"/>
  <c r="P11" i="22"/>
  <c r="O11" i="22"/>
  <c r="N11" i="22"/>
  <c r="M11" i="22"/>
  <c r="L11" i="22"/>
  <c r="K11" i="22"/>
  <c r="J11" i="22"/>
  <c r="J26" i="22" s="1"/>
  <c r="I11" i="22"/>
  <c r="H11" i="22"/>
  <c r="G11" i="22"/>
  <c r="F11" i="22"/>
  <c r="E11" i="22"/>
  <c r="S10" i="22"/>
  <c r="R10" i="22"/>
  <c r="Q10" i="22"/>
  <c r="P10" i="22"/>
  <c r="O10" i="22"/>
  <c r="N10" i="22"/>
  <c r="M10" i="22"/>
  <c r="L10" i="22"/>
  <c r="K10" i="22"/>
  <c r="J10" i="22"/>
  <c r="J25" i="22" s="1"/>
  <c r="K25" i="22" s="1"/>
  <c r="I10" i="22"/>
  <c r="H10" i="22"/>
  <c r="G10" i="22"/>
  <c r="F10" i="22"/>
  <c r="E10" i="22"/>
  <c r="S9" i="22"/>
  <c r="R9" i="22"/>
  <c r="Q9" i="22"/>
  <c r="P9" i="22"/>
  <c r="O9" i="22"/>
  <c r="N9" i="22"/>
  <c r="M9" i="22"/>
  <c r="L9" i="22"/>
  <c r="K9" i="22"/>
  <c r="J9" i="22"/>
  <c r="J24" i="22" s="1"/>
  <c r="I9" i="22"/>
  <c r="H9" i="22"/>
  <c r="G9" i="22"/>
  <c r="F9" i="22"/>
  <c r="E9" i="22"/>
  <c r="J34" i="22" l="1"/>
  <c r="J30" i="22"/>
  <c r="J31" i="22"/>
  <c r="J29" i="22"/>
  <c r="K29" i="22" s="1"/>
  <c r="L29" i="22" s="1"/>
  <c r="M29" i="22" s="1"/>
  <c r="N29" i="22" s="1"/>
  <c r="O29" i="22" s="1"/>
  <c r="P29" i="22" s="1"/>
  <c r="Q29" i="22" s="1"/>
  <c r="R29" i="22" s="1"/>
  <c r="S29" i="22" s="1"/>
  <c r="J28" i="22"/>
  <c r="K28" i="22" s="1"/>
  <c r="L28" i="22" s="1"/>
  <c r="M28" i="22" s="1"/>
  <c r="N28" i="22" s="1"/>
  <c r="O28" i="22" s="1"/>
  <c r="P28" i="22" s="1"/>
  <c r="Q28" i="22" s="1"/>
  <c r="R28" i="22" s="1"/>
  <c r="S28" i="22" s="1"/>
  <c r="K24" i="22"/>
  <c r="L24" i="22" s="1"/>
  <c r="K27" i="22"/>
  <c r="L27" i="22" s="1"/>
  <c r="M27" i="22" s="1"/>
  <c r="N27" i="22" s="1"/>
  <c r="O27" i="22" s="1"/>
  <c r="P27" i="22" s="1"/>
  <c r="Q27" i="22" s="1"/>
  <c r="R27" i="22" s="1"/>
  <c r="S27" i="22" s="1"/>
  <c r="K31" i="22"/>
  <c r="L31" i="22" s="1"/>
  <c r="M31" i="22" s="1"/>
  <c r="N31" i="22" s="1"/>
  <c r="O31" i="22" s="1"/>
  <c r="P31" i="22" s="1"/>
  <c r="Q31" i="22" s="1"/>
  <c r="R31" i="22" s="1"/>
  <c r="S31" i="22" s="1"/>
  <c r="K35" i="22"/>
  <c r="L35" i="22" s="1"/>
  <c r="M35" i="22" s="1"/>
  <c r="N35" i="22" s="1"/>
  <c r="O35" i="22" s="1"/>
  <c r="P35" i="22" s="1"/>
  <c r="Q35" i="22" s="1"/>
  <c r="R35" i="22" s="1"/>
  <c r="S35" i="22" s="1"/>
  <c r="K26" i="22"/>
  <c r="L26" i="22" s="1"/>
  <c r="M26" i="22" s="1"/>
  <c r="N26" i="22" s="1"/>
  <c r="O26" i="22" s="1"/>
  <c r="P26" i="22" s="1"/>
  <c r="Q26" i="22" s="1"/>
  <c r="R26" i="22" s="1"/>
  <c r="S26" i="22" s="1"/>
  <c r="K30" i="22"/>
  <c r="L30" i="22" s="1"/>
  <c r="M30" i="22" s="1"/>
  <c r="N30" i="22" s="1"/>
  <c r="O30" i="22" s="1"/>
  <c r="P30" i="22" s="1"/>
  <c r="Q30" i="22" s="1"/>
  <c r="R30" i="22" s="1"/>
  <c r="S30" i="22" s="1"/>
  <c r="K34" i="22"/>
  <c r="L34" i="22" s="1"/>
  <c r="M34" i="22" s="1"/>
  <c r="N34" i="22" s="1"/>
  <c r="O34" i="22" s="1"/>
  <c r="P34" i="22" s="1"/>
  <c r="Q34" i="22" s="1"/>
  <c r="R34" i="22" s="1"/>
  <c r="S34" i="22" s="1"/>
  <c r="K32" i="22"/>
  <c r="L32" i="22" s="1"/>
  <c r="M32" i="22" s="1"/>
  <c r="N32" i="22" s="1"/>
  <c r="O32" i="22" s="1"/>
  <c r="P32" i="22" s="1"/>
  <c r="Q32" i="22" s="1"/>
  <c r="R32" i="22" s="1"/>
  <c r="S32" i="22" s="1"/>
  <c r="L25" i="22"/>
  <c r="M25" i="22" s="1"/>
  <c r="N25" i="22" s="1"/>
  <c r="O25" i="22" s="1"/>
  <c r="P25" i="22" s="1"/>
  <c r="Q25" i="22" s="1"/>
  <c r="R25" i="22" s="1"/>
  <c r="S25" i="22" s="1"/>
  <c r="L33" i="22"/>
  <c r="M33" i="22" s="1"/>
  <c r="N33" i="22" s="1"/>
  <c r="O33" i="22" s="1"/>
  <c r="P33" i="22" s="1"/>
  <c r="Q33" i="22" s="1"/>
  <c r="R33" i="22" s="1"/>
  <c r="S33" i="22" s="1"/>
  <c r="J36" i="22"/>
  <c r="J41" i="22" s="1"/>
  <c r="I14" i="12"/>
  <c r="G14" i="12"/>
  <c r="F14" i="12"/>
  <c r="E14" i="12"/>
  <c r="I10" i="12"/>
  <c r="G10" i="12"/>
  <c r="F10" i="12"/>
  <c r="E10" i="12"/>
  <c r="I15" i="12"/>
  <c r="G15" i="12"/>
  <c r="F15" i="12"/>
  <c r="E15" i="12"/>
  <c r="E9" i="12"/>
  <c r="F9" i="12"/>
  <c r="G9" i="12"/>
  <c r="H9" i="12"/>
  <c r="I9" i="12"/>
  <c r="J9" i="12"/>
  <c r="K9" i="12"/>
  <c r="L9" i="12"/>
  <c r="M9" i="12"/>
  <c r="N9" i="12"/>
  <c r="O9" i="12"/>
  <c r="P9" i="12"/>
  <c r="Q9" i="12"/>
  <c r="R9" i="12"/>
  <c r="S9" i="12"/>
  <c r="E20" i="12"/>
  <c r="F20" i="12"/>
  <c r="G20" i="12"/>
  <c r="I20" i="12"/>
  <c r="I9" i="19"/>
  <c r="G9" i="19"/>
  <c r="E9" i="19"/>
  <c r="K36" i="22" l="1"/>
  <c r="K41" i="22" s="1"/>
  <c r="M24" i="22"/>
  <c r="L36" i="22"/>
  <c r="K38" i="22" l="1"/>
  <c r="L38" i="22"/>
  <c r="L41" i="22"/>
  <c r="N24" i="22"/>
  <c r="M36" i="22"/>
  <c r="H80" i="15"/>
  <c r="H76" i="15"/>
  <c r="H72" i="15"/>
  <c r="H62" i="15"/>
  <c r="H58" i="15"/>
  <c r="H54" i="15"/>
  <c r="S37" i="12"/>
  <c r="R37" i="12"/>
  <c r="Q37" i="12"/>
  <c r="P37" i="12"/>
  <c r="O37" i="12"/>
  <c r="N37" i="12"/>
  <c r="M37" i="12"/>
  <c r="L37" i="12"/>
  <c r="K37" i="12"/>
  <c r="J37" i="12"/>
  <c r="I37" i="12"/>
  <c r="G37" i="12"/>
  <c r="F37" i="12"/>
  <c r="E37" i="12"/>
  <c r="S36" i="12"/>
  <c r="R36" i="12"/>
  <c r="Q36" i="12"/>
  <c r="P36" i="12"/>
  <c r="O36" i="12"/>
  <c r="N36" i="12"/>
  <c r="M36" i="12"/>
  <c r="L36" i="12"/>
  <c r="K36" i="12"/>
  <c r="J36" i="12"/>
  <c r="G36" i="12"/>
  <c r="F36" i="12"/>
  <c r="E36" i="12"/>
  <c r="L43" i="22" l="1"/>
  <c r="L19" i="12" s="1"/>
  <c r="M38" i="22"/>
  <c r="M41" i="22"/>
  <c r="O24" i="22"/>
  <c r="N36" i="22"/>
  <c r="I71" i="12"/>
  <c r="M43" i="22" l="1"/>
  <c r="M19" i="12" s="1"/>
  <c r="N38" i="22"/>
  <c r="N41" i="22"/>
  <c r="P24" i="22"/>
  <c r="O36" i="22"/>
  <c r="E5" i="22"/>
  <c r="E4" i="22"/>
  <c r="E3" i="22"/>
  <c r="E2" i="22"/>
  <c r="A1" i="22"/>
  <c r="A1" i="16"/>
  <c r="A1" i="15"/>
  <c r="N43" i="22" l="1"/>
  <c r="N19" i="12" s="1"/>
  <c r="O38" i="22"/>
  <c r="O41" i="22"/>
  <c r="Q24" i="22"/>
  <c r="P36" i="22"/>
  <c r="S16" i="12"/>
  <c r="R16" i="12"/>
  <c r="Q16" i="12"/>
  <c r="P16" i="12"/>
  <c r="O16" i="12"/>
  <c r="N16" i="12"/>
  <c r="M16" i="12"/>
  <c r="L16" i="12"/>
  <c r="K16" i="12"/>
  <c r="J16" i="12"/>
  <c r="I16" i="12"/>
  <c r="H16" i="12"/>
  <c r="G16" i="12"/>
  <c r="F16" i="12"/>
  <c r="E16" i="12"/>
  <c r="S13" i="12"/>
  <c r="R13" i="12"/>
  <c r="Q13" i="12"/>
  <c r="P13" i="12"/>
  <c r="O13" i="12"/>
  <c r="N13" i="12"/>
  <c r="M13" i="12"/>
  <c r="L13" i="12"/>
  <c r="K13" i="12"/>
  <c r="J13" i="12"/>
  <c r="I13" i="12"/>
  <c r="H13" i="12"/>
  <c r="G13" i="12"/>
  <c r="F13" i="12"/>
  <c r="E13" i="12"/>
  <c r="G53" i="8"/>
  <c r="F53" i="8"/>
  <c r="E53" i="8"/>
  <c r="I72" i="12"/>
  <c r="H72" i="12"/>
  <c r="G72" i="12"/>
  <c r="F72" i="12"/>
  <c r="E72" i="12"/>
  <c r="S27" i="12"/>
  <c r="R27" i="12"/>
  <c r="Q27" i="12"/>
  <c r="P27" i="12"/>
  <c r="O27" i="12"/>
  <c r="N27" i="12"/>
  <c r="M27" i="12"/>
  <c r="L27" i="12"/>
  <c r="K27" i="12"/>
  <c r="J27" i="12"/>
  <c r="I27" i="12"/>
  <c r="G27" i="12"/>
  <c r="F27" i="12"/>
  <c r="S28" i="12"/>
  <c r="R28" i="12"/>
  <c r="Q28" i="12"/>
  <c r="P28" i="12"/>
  <c r="O28" i="12"/>
  <c r="N28" i="12"/>
  <c r="M28" i="12"/>
  <c r="L28" i="12"/>
  <c r="K28" i="12"/>
  <c r="J28" i="12"/>
  <c r="I28" i="12"/>
  <c r="G28" i="12"/>
  <c r="F28" i="12"/>
  <c r="E28" i="12"/>
  <c r="S26" i="12"/>
  <c r="R26" i="12"/>
  <c r="Q26" i="12"/>
  <c r="P26" i="12"/>
  <c r="O26" i="12"/>
  <c r="N26" i="12"/>
  <c r="M26" i="12"/>
  <c r="L26" i="12"/>
  <c r="K26" i="12"/>
  <c r="J26" i="12"/>
  <c r="I26" i="12"/>
  <c r="G26" i="12"/>
  <c r="F26" i="12"/>
  <c r="E26" i="12"/>
  <c r="F25" i="12"/>
  <c r="E25" i="12"/>
  <c r="O43" i="22" l="1"/>
  <c r="O19" i="12" s="1"/>
  <c r="P38" i="22"/>
  <c r="P41" i="22"/>
  <c r="R24" i="22"/>
  <c r="Q36" i="22"/>
  <c r="P43" i="22" l="1"/>
  <c r="P19" i="12" s="1"/>
  <c r="Q38" i="22"/>
  <c r="Q41" i="22"/>
  <c r="S24" i="22"/>
  <c r="S36" i="22" s="1"/>
  <c r="R36" i="22"/>
  <c r="E44" i="12"/>
  <c r="F44" i="12"/>
  <c r="G44" i="12"/>
  <c r="J44" i="12"/>
  <c r="K44" i="12"/>
  <c r="L44" i="12"/>
  <c r="M44" i="12"/>
  <c r="N44" i="12"/>
  <c r="O44" i="12"/>
  <c r="P44" i="12"/>
  <c r="Q44" i="12"/>
  <c r="R44" i="12"/>
  <c r="S44" i="12"/>
  <c r="E45" i="12"/>
  <c r="F45" i="12"/>
  <c r="G45" i="12"/>
  <c r="J45" i="12"/>
  <c r="K45" i="12"/>
  <c r="L45" i="12"/>
  <c r="M45" i="12"/>
  <c r="N45" i="12"/>
  <c r="O45" i="12"/>
  <c r="P45" i="12"/>
  <c r="Q45" i="12"/>
  <c r="R45" i="12"/>
  <c r="S45" i="12"/>
  <c r="E51" i="12"/>
  <c r="F51" i="12"/>
  <c r="G51" i="12"/>
  <c r="Q43" i="22" l="1"/>
  <c r="Q19" i="12" s="1"/>
  <c r="S38" i="22"/>
  <c r="S41" i="22"/>
  <c r="R38" i="22"/>
  <c r="R41" i="22"/>
  <c r="S46" i="12"/>
  <c r="S51" i="12" s="1"/>
  <c r="O46" i="12"/>
  <c r="O51" i="12" s="1"/>
  <c r="K46" i="12"/>
  <c r="K51" i="12" s="1"/>
  <c r="Q46" i="12"/>
  <c r="Q51" i="12" s="1"/>
  <c r="M46" i="12"/>
  <c r="M51" i="12" s="1"/>
  <c r="L46" i="12"/>
  <c r="L51" i="12" s="1"/>
  <c r="P46" i="12"/>
  <c r="P51" i="12" s="1"/>
  <c r="R46" i="12"/>
  <c r="R51" i="12" s="1"/>
  <c r="N46" i="12"/>
  <c r="N51" i="12" s="1"/>
  <c r="J46" i="12"/>
  <c r="J56" i="12" s="1"/>
  <c r="E5" i="19"/>
  <c r="E4" i="19"/>
  <c r="E3" i="19"/>
  <c r="E2" i="19"/>
  <c r="A1" i="19"/>
  <c r="S35" i="16" s="1"/>
  <c r="G74" i="12"/>
  <c r="F74" i="12"/>
  <c r="E74" i="12"/>
  <c r="S73" i="12"/>
  <c r="R73" i="12"/>
  <c r="Q73" i="12"/>
  <c r="P73" i="12"/>
  <c r="O73" i="12"/>
  <c r="N73" i="12"/>
  <c r="M73" i="12"/>
  <c r="L73" i="12"/>
  <c r="K73" i="12"/>
  <c r="J73" i="12"/>
  <c r="H73" i="12"/>
  <c r="G73" i="12"/>
  <c r="E73" i="12"/>
  <c r="S71" i="12"/>
  <c r="R71" i="12"/>
  <c r="Q71" i="12"/>
  <c r="P71" i="12"/>
  <c r="O71" i="12"/>
  <c r="N71" i="12"/>
  <c r="M71" i="12"/>
  <c r="L71" i="12"/>
  <c r="K71" i="12"/>
  <c r="J71" i="12"/>
  <c r="H71" i="12"/>
  <c r="G71" i="12"/>
  <c r="F71" i="12"/>
  <c r="E71" i="12"/>
  <c r="G66" i="12"/>
  <c r="F66" i="12"/>
  <c r="E66" i="12"/>
  <c r="G65" i="12"/>
  <c r="F65" i="12"/>
  <c r="E65" i="12"/>
  <c r="S64" i="12"/>
  <c r="R64" i="12"/>
  <c r="Q64" i="12"/>
  <c r="P64" i="12"/>
  <c r="O64" i="12"/>
  <c r="N64" i="12"/>
  <c r="M64" i="12"/>
  <c r="L64" i="12"/>
  <c r="K64" i="12"/>
  <c r="J64" i="12"/>
  <c r="H64" i="12"/>
  <c r="G64" i="12"/>
  <c r="F64" i="12"/>
  <c r="E64" i="12"/>
  <c r="G61" i="12"/>
  <c r="F61" i="12"/>
  <c r="E61" i="12"/>
  <c r="G56" i="12"/>
  <c r="F56" i="12"/>
  <c r="E56" i="12"/>
  <c r="S38" i="12"/>
  <c r="R38" i="12"/>
  <c r="Q38" i="12"/>
  <c r="P38" i="12"/>
  <c r="O38" i="12"/>
  <c r="N38" i="12"/>
  <c r="M38" i="12"/>
  <c r="L38" i="12"/>
  <c r="K38" i="12"/>
  <c r="J38" i="12"/>
  <c r="H38" i="12"/>
  <c r="G38" i="12"/>
  <c r="F38" i="12"/>
  <c r="E38" i="12"/>
  <c r="S35" i="12"/>
  <c r="R35" i="12"/>
  <c r="Q35" i="12"/>
  <c r="P35" i="12"/>
  <c r="O35" i="12"/>
  <c r="N35" i="12"/>
  <c r="M35" i="12"/>
  <c r="L35" i="12"/>
  <c r="K35" i="12"/>
  <c r="J35" i="12"/>
  <c r="G35" i="12"/>
  <c r="F35" i="12"/>
  <c r="E35" i="12"/>
  <c r="F34" i="12"/>
  <c r="E34" i="12"/>
  <c r="S29" i="12"/>
  <c r="S30" i="12" s="1"/>
  <c r="R29" i="12"/>
  <c r="R30" i="12" s="1"/>
  <c r="Q29" i="12"/>
  <c r="Q30" i="12" s="1"/>
  <c r="P29" i="12"/>
  <c r="P30" i="12" s="1"/>
  <c r="O29" i="12"/>
  <c r="O30" i="12" s="1"/>
  <c r="N29" i="12"/>
  <c r="N30" i="12" s="1"/>
  <c r="M29" i="12"/>
  <c r="M30" i="12" s="1"/>
  <c r="L29" i="12"/>
  <c r="L30" i="12" s="1"/>
  <c r="K29" i="12"/>
  <c r="K30" i="12" s="1"/>
  <c r="J29" i="12"/>
  <c r="J30" i="12" s="1"/>
  <c r="H29" i="12"/>
  <c r="G29" i="12"/>
  <c r="F29" i="12"/>
  <c r="E29" i="12"/>
  <c r="E27" i="12"/>
  <c r="E5" i="12"/>
  <c r="E4" i="12"/>
  <c r="E3" i="12"/>
  <c r="E2" i="12"/>
  <c r="A1" i="12"/>
  <c r="M38" i="16" s="1"/>
  <c r="G80" i="8"/>
  <c r="F80" i="8"/>
  <c r="E80" i="8"/>
  <c r="H79" i="8"/>
  <c r="G79" i="8"/>
  <c r="F79" i="8"/>
  <c r="E79" i="8"/>
  <c r="G78" i="8"/>
  <c r="F78" i="8"/>
  <c r="E78" i="8"/>
  <c r="G77" i="8"/>
  <c r="F77" i="8"/>
  <c r="E77" i="8"/>
  <c r="G71" i="8"/>
  <c r="E71" i="8"/>
  <c r="G70" i="8"/>
  <c r="E70" i="8"/>
  <c r="G69" i="8"/>
  <c r="E69" i="8"/>
  <c r="G68" i="8"/>
  <c r="E68" i="8"/>
  <c r="G61" i="8"/>
  <c r="F61" i="8"/>
  <c r="E61" i="8"/>
  <c r="J59" i="8"/>
  <c r="J61" i="8" s="1"/>
  <c r="J62" i="8" s="1"/>
  <c r="G58" i="8"/>
  <c r="F58" i="8"/>
  <c r="E58" i="8"/>
  <c r="G49" i="8"/>
  <c r="F49" i="8"/>
  <c r="E49" i="8"/>
  <c r="G48" i="8"/>
  <c r="F48" i="8"/>
  <c r="E48" i="8"/>
  <c r="G44" i="8"/>
  <c r="F44" i="8"/>
  <c r="E44" i="8"/>
  <c r="G43" i="8"/>
  <c r="F43" i="8"/>
  <c r="E43" i="8"/>
  <c r="H40" i="8"/>
  <c r="G40" i="8"/>
  <c r="F40" i="8"/>
  <c r="E40" i="8"/>
  <c r="G39" i="8"/>
  <c r="F39" i="8"/>
  <c r="E39" i="8"/>
  <c r="J37" i="8"/>
  <c r="G36" i="8"/>
  <c r="F36" i="8"/>
  <c r="E36" i="8"/>
  <c r="H28" i="8"/>
  <c r="G28" i="8"/>
  <c r="F28" i="8"/>
  <c r="E28" i="8"/>
  <c r="G27" i="8"/>
  <c r="F27" i="8"/>
  <c r="E27" i="8"/>
  <c r="G20" i="8"/>
  <c r="F20" i="8"/>
  <c r="E20" i="8"/>
  <c r="G19" i="8"/>
  <c r="E19" i="8"/>
  <c r="G16" i="8"/>
  <c r="F16" i="8"/>
  <c r="F17" i="8" s="1"/>
  <c r="F19" i="8" s="1"/>
  <c r="E16" i="8"/>
  <c r="H13" i="8"/>
  <c r="G13" i="8"/>
  <c r="F13" i="8"/>
  <c r="E13" i="8"/>
  <c r="J10" i="8"/>
  <c r="J5" i="15" s="1"/>
  <c r="J5" i="8"/>
  <c r="E5" i="8"/>
  <c r="E4" i="8"/>
  <c r="E3" i="8"/>
  <c r="E2" i="8"/>
  <c r="A1" i="8"/>
  <c r="M35" i="16" s="1"/>
  <c r="H45" i="12"/>
  <c r="H44" i="12"/>
  <c r="H36" i="12"/>
  <c r="E5" i="15"/>
  <c r="E4" i="15"/>
  <c r="E3" i="15"/>
  <c r="E2" i="15"/>
  <c r="H35" i="16"/>
  <c r="Y35" i="16"/>
  <c r="L56" i="12" l="1"/>
  <c r="S43" i="22"/>
  <c r="S19" i="12" s="1"/>
  <c r="R43" i="22"/>
  <c r="R19" i="12" s="1"/>
  <c r="L58" i="12"/>
  <c r="L50" i="12"/>
  <c r="P58" i="12"/>
  <c r="P50" i="12"/>
  <c r="O58" i="12"/>
  <c r="O50" i="12"/>
  <c r="M58" i="12"/>
  <c r="M50" i="12"/>
  <c r="Q58" i="12"/>
  <c r="Q50" i="12"/>
  <c r="K58" i="12"/>
  <c r="K50" i="12"/>
  <c r="S58" i="12"/>
  <c r="S50" i="12"/>
  <c r="J58" i="12"/>
  <c r="J50" i="12"/>
  <c r="N58" i="12"/>
  <c r="N50" i="12"/>
  <c r="R58" i="12"/>
  <c r="R50" i="12"/>
  <c r="H28" i="12"/>
  <c r="H37" i="12"/>
  <c r="J13" i="8"/>
  <c r="J14" i="8" s="1"/>
  <c r="J5" i="22"/>
  <c r="K56" i="12"/>
  <c r="M39" i="12"/>
  <c r="M57" i="12" s="1"/>
  <c r="K39" i="12"/>
  <c r="K57" i="12" s="1"/>
  <c r="O39" i="12"/>
  <c r="O57" i="12" s="1"/>
  <c r="S39" i="12"/>
  <c r="S57" i="12" s="1"/>
  <c r="L39" i="12"/>
  <c r="L57" i="12" s="1"/>
  <c r="P39" i="12"/>
  <c r="P57" i="12" s="1"/>
  <c r="Q39" i="12"/>
  <c r="Q57" i="12" s="1"/>
  <c r="J39" i="12"/>
  <c r="J57" i="12" s="1"/>
  <c r="N39" i="12"/>
  <c r="N57" i="12" s="1"/>
  <c r="R39" i="12"/>
  <c r="R57" i="12" s="1"/>
  <c r="H30" i="12"/>
  <c r="H35" i="12"/>
  <c r="H26" i="12"/>
  <c r="H27" i="12"/>
  <c r="P56" i="12"/>
  <c r="S56" i="12"/>
  <c r="M56" i="12"/>
  <c r="O56" i="12"/>
  <c r="Q56" i="12"/>
  <c r="R56" i="12"/>
  <c r="N56" i="12"/>
  <c r="H46" i="12"/>
  <c r="H51" i="12" s="1"/>
  <c r="J51" i="12"/>
  <c r="J80" i="8"/>
  <c r="J81" i="8" s="1"/>
  <c r="J4" i="15" s="1"/>
  <c r="J20" i="8"/>
  <c r="J21" i="8" s="1"/>
  <c r="J22" i="8" s="1"/>
  <c r="K10" i="8"/>
  <c r="J43" i="8"/>
  <c r="J45" i="8" s="1"/>
  <c r="J5" i="19"/>
  <c r="J5" i="12"/>
  <c r="H58" i="12" l="1"/>
  <c r="H50" i="12"/>
  <c r="K5" i="22"/>
  <c r="K5" i="15"/>
  <c r="J2" i="22"/>
  <c r="J2" i="15"/>
  <c r="J53" i="8"/>
  <c r="J4" i="22"/>
  <c r="H56" i="12"/>
  <c r="H39" i="12"/>
  <c r="H57" i="12" s="1"/>
  <c r="J4" i="19"/>
  <c r="J4" i="12"/>
  <c r="J4" i="8"/>
  <c r="K5" i="19"/>
  <c r="K5" i="12"/>
  <c r="K13" i="8"/>
  <c r="K14" i="8" s="1"/>
  <c r="L10" i="8"/>
  <c r="K5" i="8"/>
  <c r="J49" i="8"/>
  <c r="J2" i="19"/>
  <c r="J79" i="8"/>
  <c r="J2" i="12"/>
  <c r="J28" i="8"/>
  <c r="J2" i="8"/>
  <c r="J40" i="8"/>
  <c r="H59" i="12" l="1"/>
  <c r="L5" i="22"/>
  <c r="L5" i="15"/>
  <c r="J54" i="8"/>
  <c r="J72" i="12" s="1"/>
  <c r="J29" i="8"/>
  <c r="J30" i="8"/>
  <c r="K80" i="8"/>
  <c r="K20" i="8"/>
  <c r="K21" i="8" s="1"/>
  <c r="K22" i="8" s="1"/>
  <c r="J41" i="8"/>
  <c r="L5" i="19"/>
  <c r="L5" i="12"/>
  <c r="M10" i="8"/>
  <c r="L5" i="8"/>
  <c r="L13" i="8"/>
  <c r="L14" i="8" s="1"/>
  <c r="J15" i="12" l="1"/>
  <c r="J10" i="12"/>
  <c r="J11" i="12" s="1"/>
  <c r="M5" i="22"/>
  <c r="M5" i="15"/>
  <c r="K2" i="22"/>
  <c r="K2" i="15"/>
  <c r="K2" i="19"/>
  <c r="K40" i="8"/>
  <c r="K2" i="12"/>
  <c r="K28" i="8"/>
  <c r="K2" i="8"/>
  <c r="K79" i="8"/>
  <c r="K81" i="8" s="1"/>
  <c r="K4" i="15" s="1"/>
  <c r="J58" i="8"/>
  <c r="K59" i="8" s="1"/>
  <c r="J44" i="8"/>
  <c r="M5" i="19"/>
  <c r="N10" i="8"/>
  <c r="M5" i="8"/>
  <c r="M13" i="8"/>
  <c r="M14" i="8" s="1"/>
  <c r="M5" i="12"/>
  <c r="J48" i="8"/>
  <c r="J50" i="8" s="1"/>
  <c r="L20" i="8"/>
  <c r="L21" i="8" s="1"/>
  <c r="L22" i="8" s="1"/>
  <c r="L80" i="8"/>
  <c r="J36" i="8"/>
  <c r="K37" i="8" s="1"/>
  <c r="J14" i="12" l="1"/>
  <c r="J17" i="12" s="1"/>
  <c r="L2" i="22"/>
  <c r="L2" i="15"/>
  <c r="J3" i="22"/>
  <c r="J3" i="15"/>
  <c r="N5" i="22"/>
  <c r="N5" i="15"/>
  <c r="K4" i="22"/>
  <c r="K43" i="8"/>
  <c r="K45" i="8" s="1"/>
  <c r="M20" i="8"/>
  <c r="M21" i="8" s="1"/>
  <c r="M22" i="8" s="1"/>
  <c r="M80" i="8"/>
  <c r="K29" i="8"/>
  <c r="K30" i="8"/>
  <c r="K4" i="19"/>
  <c r="K4" i="12"/>
  <c r="K4" i="8"/>
  <c r="J3" i="19"/>
  <c r="J3" i="12"/>
  <c r="J3" i="8"/>
  <c r="K41" i="8"/>
  <c r="L2" i="19"/>
  <c r="L2" i="12"/>
  <c r="L79" i="8"/>
  <c r="L81" i="8" s="1"/>
  <c r="L4" i="15" s="1"/>
  <c r="L40" i="8"/>
  <c r="L41" i="8" s="1"/>
  <c r="L28" i="8"/>
  <c r="L2" i="8"/>
  <c r="N5" i="19"/>
  <c r="N13" i="8"/>
  <c r="N14" i="8" s="1"/>
  <c r="N5" i="12"/>
  <c r="O10" i="8"/>
  <c r="N5" i="8"/>
  <c r="K61" i="8"/>
  <c r="K62" i="8" s="1"/>
  <c r="J20" i="12" l="1"/>
  <c r="J21" i="12" s="1"/>
  <c r="J78" i="12" s="1"/>
  <c r="K15" i="12"/>
  <c r="K10" i="12"/>
  <c r="K11" i="12" s="1"/>
  <c r="L15" i="12"/>
  <c r="L10" i="12"/>
  <c r="L11" i="12" s="1"/>
  <c r="L14" i="12" s="1"/>
  <c r="O5" i="22"/>
  <c r="O5" i="15"/>
  <c r="M2" i="22"/>
  <c r="M2" i="15"/>
  <c r="L4" i="22"/>
  <c r="K53" i="8"/>
  <c r="L58" i="8"/>
  <c r="M59" i="8" s="1"/>
  <c r="M61" i="8" s="1"/>
  <c r="L44" i="8"/>
  <c r="L4" i="19"/>
  <c r="L4" i="12"/>
  <c r="L4" i="8"/>
  <c r="K58" i="8"/>
  <c r="L59" i="8" s="1"/>
  <c r="K44" i="8"/>
  <c r="M28" i="8"/>
  <c r="M2" i="12"/>
  <c r="M2" i="19"/>
  <c r="M79" i="8"/>
  <c r="M81" i="8" s="1"/>
  <c r="M4" i="15" s="1"/>
  <c r="M40" i="8"/>
  <c r="M41" i="8" s="1"/>
  <c r="M2" i="8"/>
  <c r="O5" i="19"/>
  <c r="O5" i="12"/>
  <c r="O13" i="8"/>
  <c r="O14" i="8" s="1"/>
  <c r="P10" i="8"/>
  <c r="O5" i="8"/>
  <c r="N80" i="8"/>
  <c r="N20" i="8"/>
  <c r="N21" i="8" s="1"/>
  <c r="N22" i="8" s="1"/>
  <c r="L30" i="8"/>
  <c r="L48" i="8" s="1"/>
  <c r="L29" i="8"/>
  <c r="L36" i="8" s="1"/>
  <c r="M37" i="8" s="1"/>
  <c r="M43" i="8" s="1"/>
  <c r="K48" i="8"/>
  <c r="K50" i="8" s="1"/>
  <c r="K36" i="8"/>
  <c r="L37" i="8" s="1"/>
  <c r="K49" i="8"/>
  <c r="L17" i="12" l="1"/>
  <c r="L20" i="12" s="1"/>
  <c r="L21" i="12" s="1"/>
  <c r="L78" i="12" s="1"/>
  <c r="K14" i="12"/>
  <c r="K17" i="12" s="1"/>
  <c r="M10" i="12"/>
  <c r="M11" i="12" s="1"/>
  <c r="M14" i="12" s="1"/>
  <c r="M15" i="12"/>
  <c r="K3" i="22"/>
  <c r="K3" i="15"/>
  <c r="N2" i="22"/>
  <c r="N2" i="15"/>
  <c r="P5" i="22"/>
  <c r="P5" i="15"/>
  <c r="M4" i="22"/>
  <c r="K54" i="8"/>
  <c r="K72" i="12" s="1"/>
  <c r="M4" i="19"/>
  <c r="M4" i="8"/>
  <c r="M4" i="12"/>
  <c r="M58" i="8"/>
  <c r="N59" i="8" s="1"/>
  <c r="N61" i="8" s="1"/>
  <c r="M44" i="8"/>
  <c r="O80" i="8"/>
  <c r="O20" i="8"/>
  <c r="O21" i="8" s="1"/>
  <c r="O22" i="8" s="1"/>
  <c r="L61" i="8"/>
  <c r="L62" i="8" s="1"/>
  <c r="K3" i="19"/>
  <c r="K3" i="12"/>
  <c r="K3" i="8"/>
  <c r="N2" i="19"/>
  <c r="N2" i="12"/>
  <c r="N79" i="8"/>
  <c r="N81" i="8" s="1"/>
  <c r="N4" i="15" s="1"/>
  <c r="N40" i="8"/>
  <c r="N41" i="8" s="1"/>
  <c r="N2" i="8"/>
  <c r="N28" i="8"/>
  <c r="M29" i="8"/>
  <c r="M30" i="8"/>
  <c r="M48" i="8" s="1"/>
  <c r="L43" i="8"/>
  <c r="L45" i="8" s="1"/>
  <c r="P5" i="12"/>
  <c r="P5" i="19"/>
  <c r="Q10" i="8"/>
  <c r="P5" i="8"/>
  <c r="P13" i="8"/>
  <c r="P14" i="8" s="1"/>
  <c r="K20" i="12" l="1"/>
  <c r="K21" i="12" s="1"/>
  <c r="K78" i="12" s="1"/>
  <c r="M17" i="12"/>
  <c r="M20" i="12" s="1"/>
  <c r="M21" i="12" s="1"/>
  <c r="M78" i="12" s="1"/>
  <c r="N15" i="12"/>
  <c r="N10" i="12"/>
  <c r="N11" i="12" s="1"/>
  <c r="N14" i="12" s="1"/>
  <c r="N17" i="12" s="1"/>
  <c r="N20" i="12" s="1"/>
  <c r="N21" i="12" s="1"/>
  <c r="N78" i="12" s="1"/>
  <c r="Q5" i="22"/>
  <c r="Q5" i="15"/>
  <c r="O2" i="22"/>
  <c r="O2" i="15"/>
  <c r="N4" i="22"/>
  <c r="M45" i="8"/>
  <c r="L53" i="8"/>
  <c r="L54" i="8" s="1"/>
  <c r="L72" i="12" s="1"/>
  <c r="N58" i="8"/>
  <c r="O59" i="8" s="1"/>
  <c r="N44" i="8"/>
  <c r="P80" i="8"/>
  <c r="P20" i="8"/>
  <c r="P21" i="8" s="1"/>
  <c r="P22" i="8" s="1"/>
  <c r="L49" i="8"/>
  <c r="L50" i="8" s="1"/>
  <c r="N29" i="8"/>
  <c r="N36" i="8" s="1"/>
  <c r="O37" i="8" s="1"/>
  <c r="O43" i="8" s="1"/>
  <c r="N30" i="8"/>
  <c r="N48" i="8" s="1"/>
  <c r="M62" i="8"/>
  <c r="N62" i="8" s="1"/>
  <c r="O2" i="19"/>
  <c r="O79" i="8"/>
  <c r="O81" i="8" s="1"/>
  <c r="O4" i="15" s="1"/>
  <c r="O40" i="8"/>
  <c r="O41" i="8" s="1"/>
  <c r="O2" i="8"/>
  <c r="O28" i="8"/>
  <c r="O2" i="12"/>
  <c r="N4" i="19"/>
  <c r="N4" i="12"/>
  <c r="N4" i="8"/>
  <c r="Q5" i="19"/>
  <c r="Q5" i="12"/>
  <c r="R10" i="8"/>
  <c r="Q5" i="8"/>
  <c r="Q13" i="8"/>
  <c r="Q14" i="8" s="1"/>
  <c r="M49" i="8"/>
  <c r="M36" i="8"/>
  <c r="N37" i="8" s="1"/>
  <c r="L3" i="8" l="1"/>
  <c r="L3" i="22"/>
  <c r="L3" i="19"/>
  <c r="L3" i="15"/>
  <c r="L3" i="12"/>
  <c r="O15" i="12"/>
  <c r="O10" i="12"/>
  <c r="O11" i="12" s="1"/>
  <c r="O14" i="12" s="1"/>
  <c r="R5" i="22"/>
  <c r="R5" i="15"/>
  <c r="P2" i="22"/>
  <c r="P2" i="15"/>
  <c r="O4" i="22"/>
  <c r="M53" i="8"/>
  <c r="M50" i="8"/>
  <c r="M3" i="15" s="1"/>
  <c r="O58" i="8"/>
  <c r="P59" i="8" s="1"/>
  <c r="P61" i="8" s="1"/>
  <c r="O44" i="8"/>
  <c r="N43" i="8"/>
  <c r="N45" i="8" s="1"/>
  <c r="O4" i="19"/>
  <c r="O4" i="12"/>
  <c r="O4" i="8"/>
  <c r="Q80" i="8"/>
  <c r="Q20" i="8"/>
  <c r="Q21" i="8" s="1"/>
  <c r="Q22" i="8" s="1"/>
  <c r="O29" i="8"/>
  <c r="O36" i="8" s="1"/>
  <c r="P37" i="8" s="1"/>
  <c r="P43" i="8" s="1"/>
  <c r="O30" i="8"/>
  <c r="R5" i="19"/>
  <c r="R5" i="12"/>
  <c r="R13" i="8"/>
  <c r="R14" i="8" s="1"/>
  <c r="S10" i="8"/>
  <c r="R5" i="8"/>
  <c r="P2" i="19"/>
  <c r="P2" i="12"/>
  <c r="P79" i="8"/>
  <c r="P81" i="8" s="1"/>
  <c r="P4" i="15" s="1"/>
  <c r="P40" i="8"/>
  <c r="P28" i="8"/>
  <c r="P2" i="8"/>
  <c r="O61" i="8"/>
  <c r="O62" i="8" s="1"/>
  <c r="O17" i="12" l="1"/>
  <c r="S5" i="22"/>
  <c r="S5" i="15"/>
  <c r="Q2" i="22"/>
  <c r="Q2" i="15"/>
  <c r="P4" i="22"/>
  <c r="M3" i="22"/>
  <c r="O45" i="8"/>
  <c r="P45" i="8" s="1"/>
  <c r="N53" i="8"/>
  <c r="M54" i="8"/>
  <c r="M72" i="12" s="1"/>
  <c r="M3" i="8"/>
  <c r="M3" i="12"/>
  <c r="M3" i="19"/>
  <c r="P62" i="8"/>
  <c r="P4" i="19"/>
  <c r="P4" i="12"/>
  <c r="P4" i="8"/>
  <c r="N49" i="8"/>
  <c r="R80" i="8"/>
  <c r="R20" i="8"/>
  <c r="R21" i="8" s="1"/>
  <c r="R22" i="8" s="1"/>
  <c r="S5" i="19"/>
  <c r="S5" i="12"/>
  <c r="S13" i="8"/>
  <c r="S14" i="8" s="1"/>
  <c r="S5" i="8"/>
  <c r="F11" i="8"/>
  <c r="F68" i="8" s="1"/>
  <c r="O48" i="8"/>
  <c r="P29" i="8"/>
  <c r="P30" i="8"/>
  <c r="P48" i="8" s="1"/>
  <c r="P41" i="8"/>
  <c r="Q28" i="8"/>
  <c r="Q2" i="19"/>
  <c r="Q79" i="8"/>
  <c r="Q81" i="8" s="1"/>
  <c r="Q4" i="15" s="1"/>
  <c r="Q2" i="8"/>
  <c r="Q2" i="12"/>
  <c r="Q40" i="8"/>
  <c r="O20" i="12" l="1"/>
  <c r="O21" i="12" s="1"/>
  <c r="O78" i="12" s="1"/>
  <c r="P15" i="12"/>
  <c r="P10" i="12"/>
  <c r="P11" i="12" s="1"/>
  <c r="P14" i="12" s="1"/>
  <c r="O49" i="8"/>
  <c r="R2" i="22"/>
  <c r="R2" i="15"/>
  <c r="Q4" i="22"/>
  <c r="P49" i="8"/>
  <c r="P50" i="8" s="1"/>
  <c r="N54" i="8"/>
  <c r="N72" i="12" s="1"/>
  <c r="O53" i="8"/>
  <c r="P53" i="8"/>
  <c r="P54" i="8" s="1"/>
  <c r="P72" i="12" s="1"/>
  <c r="O50" i="8"/>
  <c r="O3" i="15" s="1"/>
  <c r="Q4" i="19"/>
  <c r="Q4" i="12"/>
  <c r="Q4" i="8"/>
  <c r="Q29" i="8"/>
  <c r="Q36" i="8" s="1"/>
  <c r="R37" i="8" s="1"/>
  <c r="R43" i="8" s="1"/>
  <c r="Q30" i="8"/>
  <c r="Q48" i="8" s="1"/>
  <c r="P36" i="8"/>
  <c r="Q37" i="8" s="1"/>
  <c r="Q43" i="8" s="1"/>
  <c r="Q41" i="8"/>
  <c r="P58" i="8"/>
  <c r="Q59" i="8" s="1"/>
  <c r="P44" i="8"/>
  <c r="R2" i="19"/>
  <c r="R2" i="12"/>
  <c r="R28" i="8"/>
  <c r="R2" i="8"/>
  <c r="R40" i="8"/>
  <c r="R79" i="8"/>
  <c r="R81" i="8" s="1"/>
  <c r="R4" i="15" s="1"/>
  <c r="N50" i="8"/>
  <c r="S80" i="8"/>
  <c r="S20" i="8"/>
  <c r="S21" i="8" s="1"/>
  <c r="S22" i="8" s="1"/>
  <c r="H14" i="8"/>
  <c r="P17" i="12" l="1"/>
  <c r="Q10" i="12"/>
  <c r="Q11" i="12" s="1"/>
  <c r="Q14" i="12" s="1"/>
  <c r="Q15" i="12"/>
  <c r="S2" i="22"/>
  <c r="S2" i="15"/>
  <c r="P3" i="22"/>
  <c r="P3" i="15"/>
  <c r="N3" i="22"/>
  <c r="N3" i="15"/>
  <c r="R4" i="22"/>
  <c r="O3" i="19"/>
  <c r="O3" i="22"/>
  <c r="O54" i="8"/>
  <c r="O72" i="12" s="1"/>
  <c r="O3" i="12"/>
  <c r="O3" i="8"/>
  <c r="S2" i="19"/>
  <c r="S2" i="12"/>
  <c r="S79" i="8"/>
  <c r="S81" i="8" s="1"/>
  <c r="S4" i="15" s="1"/>
  <c r="S40" i="8"/>
  <c r="S41" i="8" s="1"/>
  <c r="S28" i="8"/>
  <c r="S2" i="8"/>
  <c r="Q58" i="8"/>
  <c r="R59" i="8" s="1"/>
  <c r="R61" i="8" s="1"/>
  <c r="Q44" i="8"/>
  <c r="R29" i="8"/>
  <c r="R36" i="8" s="1"/>
  <c r="S37" i="8" s="1"/>
  <c r="R30" i="8"/>
  <c r="R48" i="8" s="1"/>
  <c r="Q61" i="8"/>
  <c r="Q62" i="8" s="1"/>
  <c r="R4" i="19"/>
  <c r="R4" i="12"/>
  <c r="R4" i="8"/>
  <c r="P3" i="19"/>
  <c r="P3" i="12"/>
  <c r="P3" i="8"/>
  <c r="Q45" i="8"/>
  <c r="R41" i="8"/>
  <c r="H80" i="8"/>
  <c r="H20" i="8"/>
  <c r="N3" i="19"/>
  <c r="N3" i="8"/>
  <c r="N3" i="12"/>
  <c r="P20" i="12" l="1"/>
  <c r="P21" i="12" s="1"/>
  <c r="P78" i="12" s="1"/>
  <c r="S15" i="12"/>
  <c r="S10" i="12"/>
  <c r="S11" i="12" s="1"/>
  <c r="Q17" i="12"/>
  <c r="Q20" i="12" s="1"/>
  <c r="Q21" i="12" s="1"/>
  <c r="Q78" i="12" s="1"/>
  <c r="R15" i="12"/>
  <c r="R10" i="12"/>
  <c r="R11" i="12" s="1"/>
  <c r="R14" i="12" s="1"/>
  <c r="S4" i="22"/>
  <c r="Q53" i="8"/>
  <c r="R45" i="8"/>
  <c r="R62" i="8"/>
  <c r="S58" i="8"/>
  <c r="S44" i="8"/>
  <c r="H41" i="8"/>
  <c r="S43" i="8"/>
  <c r="H37" i="8"/>
  <c r="H43" i="8" s="1"/>
  <c r="S4" i="19"/>
  <c r="S4" i="12"/>
  <c r="S4" i="8"/>
  <c r="R58" i="8"/>
  <c r="S59" i="8" s="1"/>
  <c r="R44" i="8"/>
  <c r="Q49" i="8"/>
  <c r="S29" i="8"/>
  <c r="S30" i="8"/>
  <c r="H11" i="12" l="1"/>
  <c r="H15" i="12"/>
  <c r="H10" i="12"/>
  <c r="S14" i="12"/>
  <c r="S17" i="12" s="1"/>
  <c r="H14" i="12"/>
  <c r="R17" i="12"/>
  <c r="R20" i="12" s="1"/>
  <c r="R21" i="12" s="1"/>
  <c r="R78" i="12" s="1"/>
  <c r="R53" i="8"/>
  <c r="Q54" i="8"/>
  <c r="Q72" i="12" s="1"/>
  <c r="R49" i="8"/>
  <c r="S45" i="8"/>
  <c r="S48" i="8"/>
  <c r="F31" i="8"/>
  <c r="F69" i="8" s="1"/>
  <c r="H30" i="8"/>
  <c r="H48" i="8" s="1"/>
  <c r="S36" i="8"/>
  <c r="H29" i="8"/>
  <c r="H36" i="8" s="1"/>
  <c r="Q50" i="8"/>
  <c r="H58" i="8"/>
  <c r="H44" i="8"/>
  <c r="S61" i="8"/>
  <c r="S62" i="8" s="1"/>
  <c r="H59" i="8"/>
  <c r="H61" i="8" s="1"/>
  <c r="S20" i="12" l="1"/>
  <c r="S21" i="12" s="1"/>
  <c r="S78" i="12" s="1"/>
  <c r="H17" i="12"/>
  <c r="H20" i="12" s="1"/>
  <c r="Q3" i="22"/>
  <c r="Q3" i="15"/>
  <c r="R54" i="8"/>
  <c r="R72" i="12" s="1"/>
  <c r="S53" i="8"/>
  <c r="M52" i="12"/>
  <c r="M74" i="12" s="1"/>
  <c r="M59" i="12"/>
  <c r="M61" i="12" s="1"/>
  <c r="M62" i="12" s="1"/>
  <c r="M66" i="12" s="1"/>
  <c r="L52" i="12"/>
  <c r="L74" i="12" s="1"/>
  <c r="L59" i="12"/>
  <c r="L61" i="12" s="1"/>
  <c r="L62" i="12" s="1"/>
  <c r="L66" i="12" s="1"/>
  <c r="K52" i="12"/>
  <c r="K74" i="12" s="1"/>
  <c r="K59" i="12"/>
  <c r="K61" i="12" s="1"/>
  <c r="K62" i="12" s="1"/>
  <c r="K66" i="12" s="1"/>
  <c r="J59" i="12"/>
  <c r="J61" i="12" s="1"/>
  <c r="J62" i="12" s="1"/>
  <c r="J66" i="12" s="1"/>
  <c r="J52" i="12"/>
  <c r="N52" i="12"/>
  <c r="N74" i="12" s="1"/>
  <c r="N59" i="12"/>
  <c r="N61" i="12" s="1"/>
  <c r="N62" i="12" s="1"/>
  <c r="N66" i="12" s="1"/>
  <c r="O52" i="12"/>
  <c r="O74" i="12" s="1"/>
  <c r="O59" i="12"/>
  <c r="O61" i="12" s="1"/>
  <c r="O62" i="12" s="1"/>
  <c r="O66" i="12" s="1"/>
  <c r="P52" i="12"/>
  <c r="P74" i="12" s="1"/>
  <c r="P59" i="12"/>
  <c r="P61" i="12" s="1"/>
  <c r="P62" i="12" s="1"/>
  <c r="P66" i="12" s="1"/>
  <c r="R50" i="8"/>
  <c r="Q52" i="12"/>
  <c r="Q74" i="12" s="1"/>
  <c r="S49" i="8"/>
  <c r="H45" i="8"/>
  <c r="F46" i="8"/>
  <c r="F70" i="8" s="1"/>
  <c r="Q3" i="19"/>
  <c r="Q3" i="12"/>
  <c r="Q3" i="8"/>
  <c r="F63" i="8"/>
  <c r="F71" i="8" s="1"/>
  <c r="H62" i="8"/>
  <c r="J74" i="12" l="1"/>
  <c r="H21" i="12"/>
  <c r="H78" i="12" s="1"/>
  <c r="R3" i="22"/>
  <c r="R3" i="15"/>
  <c r="H53" i="8"/>
  <c r="S54" i="8"/>
  <c r="S72" i="12" s="1"/>
  <c r="R3" i="19"/>
  <c r="R3" i="8"/>
  <c r="R3" i="12"/>
  <c r="Q59" i="12"/>
  <c r="Q61" i="12" s="1"/>
  <c r="Q62" i="12" s="1"/>
  <c r="Q66" i="12" s="1"/>
  <c r="F72" i="8"/>
  <c r="H49" i="8"/>
  <c r="S50" i="8"/>
  <c r="S3" i="22" l="1"/>
  <c r="S3" i="15"/>
  <c r="R52" i="12"/>
  <c r="R59" i="12"/>
  <c r="R61" i="12" s="1"/>
  <c r="R62" i="12" s="1"/>
  <c r="R66" i="12" s="1"/>
  <c r="S52" i="12"/>
  <c r="S74" i="12" s="1"/>
  <c r="S3" i="19"/>
  <c r="S3" i="12"/>
  <c r="S3" i="8"/>
  <c r="R74" i="12" l="1"/>
  <c r="H52" i="12"/>
  <c r="H74" i="12" s="1"/>
  <c r="S59" i="12"/>
  <c r="S61" i="12" s="1"/>
  <c r="S62" i="12" s="1"/>
  <c r="S66" i="12" s="1"/>
  <c r="H61" i="12" l="1"/>
  <c r="H62" i="12" s="1"/>
  <c r="H66" i="12" s="1"/>
  <c r="F67" i="12" s="1"/>
  <c r="F73" i="12" s="1"/>
  <c r="L75" i="12" l="1"/>
  <c r="L77" i="12" s="1"/>
  <c r="P75" i="12"/>
  <c r="P77" i="12" s="1"/>
  <c r="M75" i="12"/>
  <c r="M77" i="12" s="1"/>
  <c r="Q75" i="12"/>
  <c r="Q77" i="12" s="1"/>
  <c r="J75" i="12"/>
  <c r="N75" i="12"/>
  <c r="N77" i="12" s="1"/>
  <c r="R75" i="12"/>
  <c r="R77" i="12" s="1"/>
  <c r="K75" i="12"/>
  <c r="K77" i="12" s="1"/>
  <c r="O75" i="12"/>
  <c r="O77" i="12" s="1"/>
  <c r="S75" i="12"/>
  <c r="S77" i="12" s="1"/>
  <c r="J77" i="12" l="1"/>
  <c r="H75" i="12"/>
  <c r="H77" i="12" s="1"/>
  <c r="H9" i="19" l="1"/>
  <c r="F79" i="12"/>
  <c r="F9" i="19" s="1"/>
</calcChain>
</file>

<file path=xl/sharedStrings.xml><?xml version="1.0" encoding="utf-8"?>
<sst xmlns="http://schemas.openxmlformats.org/spreadsheetml/2006/main" count="364" uniqueCount="257">
  <si>
    <t>Model name:</t>
  </si>
  <si>
    <t>Residential retail reconciliation model</t>
  </si>
  <si>
    <t>Version number:</t>
  </si>
  <si>
    <t>Filename:</t>
  </si>
  <si>
    <t>Date:</t>
  </si>
  <si>
    <t xml:space="preserve">Author: </t>
  </si>
  <si>
    <t>Ofwat</t>
  </si>
  <si>
    <t>Author contact information:</t>
  </si>
  <si>
    <t>OfwatPandO@ofwat.gov.uk</t>
  </si>
  <si>
    <t>Summary of model:</t>
  </si>
  <si>
    <t>This model implements the necessary reconciliations for the residential retail control.</t>
  </si>
  <si>
    <t>Disclaimer:</t>
  </si>
  <si>
    <t>None</t>
  </si>
  <si>
    <t>Known limitations of the model:</t>
  </si>
  <si>
    <t>Issue</t>
  </si>
  <si>
    <t>Details</t>
  </si>
  <si>
    <t>Model link</t>
  </si>
  <si>
    <t xml:space="preserve">Hardware requirements </t>
  </si>
  <si>
    <t>The macros in this model have been tested on 32 bit Excel. The macros do not contain any code, such as DECLARE statements, that will not work on 64 bit Excel but they have not been tested on 64 bit Excel.</t>
  </si>
  <si>
    <t>n/a</t>
  </si>
  <si>
    <t>Changes</t>
  </si>
  <si>
    <t>Below are details of changes to the model from the version 1.0 published on 4 March 2020. The changes fix issues that have been identified and implement improvements for clarity and ease of use.</t>
  </si>
  <si>
    <t>Category</t>
  </si>
  <si>
    <t>Sheet(s) in current model</t>
  </si>
  <si>
    <t>Description of change(s) made</t>
  </si>
  <si>
    <t>Model link(s)</t>
  </si>
  <si>
    <t>Formula Update</t>
  </si>
  <si>
    <t>Retail (residential), Inputs, Indices</t>
  </si>
  <si>
    <t>Transposition error corrected. Inputs cell E72 name updated to align with in period adjustments model. Row 48 in Inputs and corresponding rows in Indices added to remove need for double input of data.</t>
  </si>
  <si>
    <t>Error check status</t>
  </si>
  <si>
    <t>Track changes status</t>
  </si>
  <si>
    <t>Instructions:</t>
  </si>
  <si>
    <t>A model 'User guide' is present in the model to help the user in operating the model.</t>
  </si>
  <si>
    <t>Follow link &gt;&gt;</t>
  </si>
  <si>
    <t>User guide</t>
  </si>
  <si>
    <t>END OF SHEET</t>
  </si>
  <si>
    <t>GENERIC MODEL DESIGN</t>
  </si>
  <si>
    <t>ABOVE BONNET - USER INTERFACE</t>
  </si>
  <si>
    <t>Inputs</t>
  </si>
  <si>
    <t>Output Summary</t>
  </si>
  <si>
    <t>BELOW BONNET - CALCULATION ENGINE</t>
  </si>
  <si>
    <t>Input Transition</t>
  </si>
  <si>
    <t>Calculations</t>
  </si>
  <si>
    <t>Detailed Outputs</t>
  </si>
  <si>
    <t>Note: FAST strictly applicable below the bonnet</t>
  </si>
  <si>
    <t>MODEL MAP</t>
  </si>
  <si>
    <t>DOCUMENTATION AND QUALITY CONTROL</t>
  </si>
  <si>
    <t>INPUTS</t>
  </si>
  <si>
    <t>CALCULATIONS</t>
  </si>
  <si>
    <t>OUTPUT SUMMARY</t>
  </si>
  <si>
    <t>DOCUMENTATION</t>
  </si>
  <si>
    <t>All the inputs in the respective sheets are brought to this sheet.</t>
  </si>
  <si>
    <t>The model timeline and flag calculations are done in this sheet.</t>
  </si>
  <si>
    <t>All the outputs in the respective sheets are brought to this sheet.</t>
  </si>
  <si>
    <t>Sheet references and model flow; Sheet tabs colour, colour coding, abbreviations, range names are mentioned in this sheet.</t>
  </si>
  <si>
    <t>All the 'residential retail' related calculations are done in this sheet.</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</si>
  <si>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</si>
  <si>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</si>
  <si>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</si>
  <si>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</si>
  <si>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</si>
  <si>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</si>
  <si>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</si>
  <si>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</si>
  <si>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</si>
  <si>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</si>
  <si>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</si>
  <si>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</si>
  <si>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</si>
  <si>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</si>
  <si>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</si>
  <si>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</si>
  <si>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</si>
  <si>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</si>
  <si>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</si>
  <si>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</si>
  <si>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</si>
  <si>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</si>
  <si>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</si>
  <si>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</si>
  <si>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</si>
  <si>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</si>
  <si>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</si>
  <si>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</si>
  <si>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</si>
  <si>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</si>
  <si>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</si>
  <si>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</si>
  <si>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</si>
  <si>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</si>
  <si>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</si>
  <si>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</si>
  <si>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</si>
  <si>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</si>
  <si>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</si>
  <si>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</si>
  <si>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</si>
  <si>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</si>
  <si>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</si>
  <si>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</si>
  <si>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</si>
  <si>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t>
  </si>
  <si>
    <t>£m</t>
  </si>
  <si>
    <t>Sterling, pounds million</t>
  </si>
  <si>
    <t>CALC</t>
  </si>
  <si>
    <t>Calculation</t>
  </si>
  <si>
    <t>m</t>
  </si>
  <si>
    <t>Million</t>
  </si>
  <si>
    <t>na</t>
  </si>
  <si>
    <t>Not available / applicable</t>
  </si>
  <si>
    <t>#</t>
  </si>
  <si>
    <t>Number</t>
  </si>
  <si>
    <t>WaSC</t>
  </si>
  <si>
    <t>Water and Sewerage company</t>
  </si>
  <si>
    <t>WoC</t>
  </si>
  <si>
    <t>Water only company</t>
  </si>
  <si>
    <t>End of sheet</t>
  </si>
  <si>
    <t>Constant</t>
  </si>
  <si>
    <t>Unit</t>
  </si>
  <si>
    <t>Total</t>
  </si>
  <si>
    <t>A: TIME</t>
  </si>
  <si>
    <t>Timeline setup</t>
  </si>
  <si>
    <t>Timeline dates</t>
  </si>
  <si>
    <t>1st model column start date</t>
  </si>
  <si>
    <t>date</t>
  </si>
  <si>
    <t>Last Pre Forecast Date</t>
  </si>
  <si>
    <t>Financial year inputs</t>
  </si>
  <si>
    <t>First modelling column financial year</t>
  </si>
  <si>
    <t>year #</t>
  </si>
  <si>
    <t>Financial year end month number</t>
  </si>
  <si>
    <t>month #</t>
  </si>
  <si>
    <t>Timeline labels</t>
  </si>
  <si>
    <t>Pre - forecast period</t>
  </si>
  <si>
    <t>Pre-Fcst</t>
  </si>
  <si>
    <t>label</t>
  </si>
  <si>
    <t>Forecast period</t>
  </si>
  <si>
    <t>Forecast</t>
  </si>
  <si>
    <t>Post - forecast period</t>
  </si>
  <si>
    <t>Post-Fcst</t>
  </si>
  <si>
    <t>Project dates</t>
  </si>
  <si>
    <t>Forecast start date</t>
  </si>
  <si>
    <t>Last Forecast date</t>
  </si>
  <si>
    <t>Forecast duration</t>
  </si>
  <si>
    <t>years #</t>
  </si>
  <si>
    <t>Forecast duration (text)</t>
  </si>
  <si>
    <t>2020-25</t>
  </si>
  <si>
    <t>B: INFLATION INDEXATION</t>
  </si>
  <si>
    <t>CPIH for April</t>
  </si>
  <si>
    <t>index</t>
  </si>
  <si>
    <t>CPIH for May</t>
  </si>
  <si>
    <t>CPIH for June</t>
  </si>
  <si>
    <t>CPIH for July</t>
  </si>
  <si>
    <t>CPIH for August</t>
  </si>
  <si>
    <t>CPIH for September</t>
  </si>
  <si>
    <t>CPIH for October</t>
  </si>
  <si>
    <t>CPIH for November</t>
  </si>
  <si>
    <t>CPIH for December</t>
  </si>
  <si>
    <t>CPIH for January</t>
  </si>
  <si>
    <t>CPIH for February</t>
  </si>
  <si>
    <t>CPIH for March</t>
  </si>
  <si>
    <t>CPIH: Forecast Annual Increase</t>
  </si>
  <si>
    <t>%</t>
  </si>
  <si>
    <t>CPIH: Base year 2019/20</t>
  </si>
  <si>
    <t>C: CUSTOMER NUMBERS</t>
  </si>
  <si>
    <t xml:space="preserve">Forecast customer numbers </t>
  </si>
  <si>
    <t>Forecast customers (FC)</t>
  </si>
  <si>
    <t>thousands</t>
  </si>
  <si>
    <t>Reforecast customer numbers</t>
  </si>
  <si>
    <t>Reforecast customers</t>
  </si>
  <si>
    <t>Actual customer numbers</t>
  </si>
  <si>
    <t>Actual customers (AC)</t>
  </si>
  <si>
    <t>D: BLIND YEAR ADJUSTMENT</t>
  </si>
  <si>
    <t>Total blind year adjustment (base year 2019/20)</t>
  </si>
  <si>
    <t>E: REVENUE</t>
  </si>
  <si>
    <t>Total revenue (the total unadjusted allowed revenue)</t>
  </si>
  <si>
    <t>Revised total revenue (TRt)</t>
  </si>
  <si>
    <t>Revenue Recovered</t>
  </si>
  <si>
    <t>Revenue Recovered (RR)</t>
  </si>
  <si>
    <t>Revenue sacrifice</t>
  </si>
  <si>
    <t>F: MODEL PARAMETERS</t>
  </si>
  <si>
    <t>Company Name</t>
  </si>
  <si>
    <t>name</t>
  </si>
  <si>
    <t>For Info only</t>
  </si>
  <si>
    <t>Company Type</t>
  </si>
  <si>
    <t>Is a financing adjustment required? (to be decided by Ofwat in PR24)</t>
  </si>
  <si>
    <t>Yes</t>
  </si>
  <si>
    <t>G: GENERAL PARAMETERS</t>
  </si>
  <si>
    <t>Modification Factor</t>
  </si>
  <si>
    <t>Modification Factor (M)</t>
  </si>
  <si>
    <t>£</t>
  </si>
  <si>
    <t>Materiality Threshold</t>
  </si>
  <si>
    <t>Materiality Threshold (+/-)</t>
  </si>
  <si>
    <t>Discount rate</t>
  </si>
  <si>
    <t>Discount Rate</t>
  </si>
  <si>
    <t>£000s to £m conversion</t>
  </si>
  <si>
    <t>CPIH INDEXATION</t>
  </si>
  <si>
    <t xml:space="preserve">CPIH: FYA </t>
  </si>
  <si>
    <t>CPIH: FYA year on year % increase</t>
  </si>
  <si>
    <t>Indexation flag</t>
  </si>
  <si>
    <t>flag</t>
  </si>
  <si>
    <t>CPIH FYA indexation factor (from base year 2019/20)</t>
  </si>
  <si>
    <t>MODEL PERIOD</t>
  </si>
  <si>
    <t xml:space="preserve">Model Column Counter </t>
  </si>
  <si>
    <t>Model column counter</t>
  </si>
  <si>
    <t>counter</t>
  </si>
  <si>
    <t>Model Column Total</t>
  </si>
  <si>
    <t>column</t>
  </si>
  <si>
    <t>First model column flag</t>
  </si>
  <si>
    <t>First model period beginning</t>
  </si>
  <si>
    <t>month</t>
  </si>
  <si>
    <t>Model Year beginning</t>
  </si>
  <si>
    <t>Model Year Ending</t>
  </si>
  <si>
    <t>PRE FORECAST PERIOD</t>
  </si>
  <si>
    <t>Last Pre Forecast Flag</t>
  </si>
  <si>
    <t>Pre Forecast Period Flag</t>
  </si>
  <si>
    <t>Pre Forecast Period Total</t>
  </si>
  <si>
    <t>columns</t>
  </si>
  <si>
    <t>FORECAST PERIOD</t>
  </si>
  <si>
    <t>1st Forecast Period Flag</t>
  </si>
  <si>
    <t>Last Forecast Period Flag</t>
  </si>
  <si>
    <t>Forecast Period Flag</t>
  </si>
  <si>
    <t xml:space="preserve">Forecast Period Total </t>
  </si>
  <si>
    <t>Time label bar</t>
  </si>
  <si>
    <t>Forecast period counter</t>
  </si>
  <si>
    <t>Forecast period factor</t>
  </si>
  <si>
    <t>POST FORECAST PERIOD</t>
  </si>
  <si>
    <t>1st Post Last Forecast Period Flag</t>
  </si>
  <si>
    <t>Post Forecast Period Flag</t>
  </si>
  <si>
    <t>Post Forecast Period Total</t>
  </si>
  <si>
    <t>MODELLING PERIOD CHECK</t>
  </si>
  <si>
    <t>less</t>
  </si>
  <si>
    <t>Modelling Period Check</t>
  </si>
  <si>
    <t>check</t>
  </si>
  <si>
    <t>FINANCIAL YEAR</t>
  </si>
  <si>
    <t>Financial Year Ending</t>
  </si>
  <si>
    <t>END</t>
  </si>
  <si>
    <t>Blind year adjustment</t>
  </si>
  <si>
    <t>Blind year adjustment (base year 2019/20)</t>
  </si>
  <si>
    <t>Blind year adjustment inc. financing adjustment (base year 2019/2020)</t>
  </si>
  <si>
    <t>Blind year adjustment inc. financing and inflation adjustment</t>
  </si>
  <si>
    <t>Allowed Revenue (actual customer numbers)</t>
  </si>
  <si>
    <t>Allowed revenue (R)</t>
  </si>
  <si>
    <t>Allowed Revenue (reforecast customer numbers)</t>
  </si>
  <si>
    <t>Allowed revenue (reforecast)</t>
  </si>
  <si>
    <t>Calculation of Actual Revenue Collected (net)</t>
  </si>
  <si>
    <t>Actual Revenue (net)</t>
  </si>
  <si>
    <t>Net adjustment</t>
  </si>
  <si>
    <t>Calculation of threshold for financing adjustment</t>
  </si>
  <si>
    <t>% Net difference (reforecast)</t>
  </si>
  <si>
    <t>% Net difference (reforecast) ABS</t>
  </si>
  <si>
    <t>Threshold triggered</t>
  </si>
  <si>
    <t>Boolean</t>
  </si>
  <si>
    <t>Total retail revenue adjustments applied at the end of AMP7</t>
  </si>
  <si>
    <t>Residential retail revenue adjustment (excl. BYA)</t>
  </si>
  <si>
    <t>Residential retail revenue adjustment at the end of AMP7</t>
  </si>
  <si>
    <t>Residential-Retail-Reconciliation-Model-Dec-2020-v2.0.xlsx</t>
  </si>
  <si>
    <t>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</si>
</sst>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 #,##0.00_-;_-* &quot;-&quot;??_-;_-@_-"/>
    <numFmt numFmtId="164" formatCode="#,##0_);\(#,##0\);&quot;-  &quot;;&quot; &quot;@&quot; &quot;"/>
    <numFmt numFmtId="165" formatCode="_(* #,##0.0_);_(* \(#,##0.0\);_(* &quot;-&quot;??_);_(@_)"/>
    <numFmt numFmtId="166" formatCode="#,##0_);\(#,##0\);&quot;-  &quot;;&quot; &quot;@"/>
    <numFmt numFmtId="167" formatCode="dd\ mmm\ yyyy_);;&quot;-  &quot;;&quot; &quot;@&quot; &quot;"/>
    <numFmt numFmtId="168" formatCode="dd\ mmm\ yy_);;&quot;-  &quot;;&quot; &quot;@&quot; &quot;"/>
    <numFmt numFmtId="169" formatCode="#,##0.0000_);\(#,##0.0000\);&quot;-  &quot;;&quot; &quot;@&quot; &quot;"/>
    <numFmt numFmtId="170" formatCode="_(* #,##0_);_(* \(#,##0\);_(* &quot;-&quot;??_);_(@_)"/>
    <numFmt numFmtId="171" formatCode="#,##0.0_);\(#,##0.0\);&quot;-  &quot;;&quot; &quot;@"/>
    <numFmt numFmtId="172" formatCode="#,##0.0_);\(#,##0.0\);&quot;-  &quot;;&quot; &quot;@&quot; &quot;"/>
    <numFmt numFmtId="173" formatCode="dd/mmm/yy_);;&quot;-  &quot;;&quot; &quot;@"/>
    <numFmt numFmtId="174" formatCode="dd\ mmm\ yy_);\(###0\);&quot;-  &quot;;&quot; &quot;@&quot; &quot;"/>
    <numFmt numFmtId="175" formatCode="###0_);\(#,##0\);&quot;-  &quot;;&quot; &quot;@"/>
    <numFmt numFmtId="176" formatCode="dd\ mmm\ yyyy_);\(###0\);&quot;-  &quot;;&quot; &quot;@&quot; &quot;"/>
    <numFmt numFmtId="177" formatCode="#,##0.00_);\(#,##0.00\);&quot;-  &quot;;&quot; &quot;@&quot; &quot;"/>
    <numFmt numFmtId="178" formatCode="0.00%_);\-0.00%_);&quot;-  &quot;;&quot; &quot;@&quot; &quot;"/>
    <numFmt numFmtId="179" formatCode="###0_);\(###0\);&quot;-  &quot;;&quot; &quot;@&quot; &quot;"/>
    <numFmt numFmtId="180" formatCode="_-* #,##0_-;\-* #,##0_-;_-* &quot;-&quot;??_-;_-@_-"/>
    <numFmt numFmtId="181" formatCode="#,##0.000000"/>
    <numFmt numFmtId="182" formatCode="#,##0.00_);\(#,##0.00\);\-_)"/>
    <numFmt numFmtId="183" formatCode="0.0"/>
    <numFmt numFmtId="184" formatCode="#,##0.000_);\(#,##0.000\);&quot;-  &quot;;&quot; &quot;@&quot; &quot;"/>
  </numFmts>
  <fonts count="81">
    <font>
      <sz val="10"/>
      <color theme="1"/>
      <name val="Arial"/>
      <family val="2"/>
    </font>
    <font>
      <sz val="11"/>
      <color theme="1"/>
      <name val="Arial"/>
      <family val="2"/>
    </font>
    <font>
      <sz val="11"/>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sz val="10"/>
      <color rgb="FF0000FF"/>
      <name val="Arial"/>
      <family val="2"/>
    </font>
    <font>
      <sz val="10"/>
      <color rgb="FF000000"/>
      <name val="Arial"/>
      <family val="2"/>
    </font>
    <font>
      <i/>
      <sz val="10"/>
      <color rgb="FF00B050"/>
      <name val="Arial"/>
      <family val="2"/>
    </font>
    <font>
      <b/>
      <sz val="20"/>
      <color theme="0"/>
      <name val="Arial"/>
      <family val="2"/>
    </font>
    <font>
      <u/>
      <sz val="20"/>
      <name val="Arial"/>
      <family val="2"/>
    </font>
    <font>
      <i/>
      <sz val="20"/>
      <color rgb="FF00B050"/>
      <name val="Arial"/>
      <family val="2"/>
    </font>
    <font>
      <sz val="20"/>
      <name val="Arial"/>
      <family val="2"/>
    </font>
    <font>
      <sz val="20"/>
      <color theme="1"/>
      <name val="Arial"/>
      <family val="2"/>
    </font>
    <font>
      <sz val="10"/>
      <name val="Arial"/>
      <family val="2"/>
    </font>
    <font>
      <i/>
      <sz val="10"/>
      <name val="Arial"/>
      <family val="2"/>
    </font>
    <font>
      <b/>
      <sz val="12"/>
      <color rgb="FF0000FF"/>
      <name val="Arial"/>
      <family val="2"/>
    </font>
    <font>
      <b/>
      <sz val="10"/>
      <color theme="1"/>
      <name val="+mj-lt"/>
    </font>
    <font>
      <sz val="10"/>
      <color theme="1"/>
      <name val="Calibri"/>
      <family val="2"/>
      <scheme val="minor"/>
    </font>
    <font>
      <b/>
      <sz val="11"/>
      <color rgb="FFA32020"/>
      <name val="Arial"/>
      <family val="2"/>
    </font>
    <font>
      <sz val="9"/>
      <name val="Arial"/>
      <family val="2"/>
    </font>
    <font>
      <sz val="10"/>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b/>
      <sz val="11"/>
      <name val="Calibri"/>
      <family val="2"/>
    </font>
    <font>
      <b/>
      <sz val="10"/>
      <color indexed="8"/>
      <name val="Arial"/>
      <family val="2"/>
    </font>
    <font>
      <sz val="10"/>
      <color indexed="8"/>
      <name val="Arial"/>
      <family val="2"/>
    </font>
    <font>
      <b/>
      <sz val="11"/>
      <color rgb="FF0000FF"/>
      <name val="Arial"/>
      <family val="2"/>
    </font>
    <font>
      <b/>
      <sz val="11"/>
      <name val="Arial"/>
      <family val="2"/>
    </font>
    <font>
      <b/>
      <sz val="11"/>
      <color indexed="12"/>
      <name val="Arial"/>
      <family val="2"/>
    </font>
    <font>
      <b/>
      <u/>
      <sz val="10"/>
      <name val="Arial"/>
      <family val="2"/>
    </font>
    <font>
      <b/>
      <sz val="10"/>
      <color rgb="FFFF0000"/>
      <name val="Arial"/>
      <family val="2"/>
    </font>
    <font>
      <u/>
      <sz val="10"/>
      <color rgb="FFFF0000"/>
      <name val="Arial"/>
      <family val="2"/>
    </font>
    <font>
      <b/>
      <sz val="10"/>
      <color rgb="FF0000FF"/>
      <name val="Arial"/>
      <family val="2"/>
    </font>
    <font>
      <u/>
      <sz val="10"/>
      <color rgb="FF0000FF"/>
      <name val="Arial"/>
      <family val="2"/>
    </font>
    <font>
      <i/>
      <sz val="10"/>
      <color rgb="FF0000FF"/>
      <name val="Arial"/>
      <family val="2"/>
    </font>
    <font>
      <sz val="10"/>
      <name val="Arial"/>
      <family val="2"/>
    </font>
    <font>
      <b/>
      <sz val="22.5"/>
      <color theme="0"/>
      <name val="Franklin Gothic Demi"/>
      <family val="2"/>
    </font>
    <font>
      <i/>
      <sz val="12"/>
      <color theme="0"/>
      <name val="Franklin Gothic Demi"/>
      <family val="2"/>
    </font>
    <font>
      <sz val="12"/>
      <color theme="0"/>
      <name val="Franklin Gothic Demi"/>
      <family val="2"/>
    </font>
    <font>
      <u/>
      <sz val="10"/>
      <color theme="10"/>
      <name val="Arial"/>
      <family val="2"/>
    </font>
    <font>
      <b/>
      <sz val="10"/>
      <color rgb="FF000000"/>
      <name val="Arial"/>
      <family val="2"/>
    </font>
    <font>
      <u/>
      <sz val="10"/>
      <color rgb="FF000000"/>
      <name val="Arial"/>
      <family val="2"/>
    </font>
    <font>
      <sz val="10"/>
      <name val="Arial"/>
      <family val="2"/>
    </font>
    <font>
      <i/>
      <sz val="10"/>
      <color rgb="FF000000"/>
      <name val="Arial"/>
      <family val="2"/>
    </font>
    <font>
      <i/>
      <sz val="10"/>
      <color rgb="FFFF0000"/>
      <name val="Arial"/>
      <family val="2"/>
    </font>
    <font>
      <b/>
      <u/>
      <sz val="10"/>
      <color rgb="FF0000FF"/>
      <name val="Arial"/>
      <family val="2"/>
    </font>
    <font>
      <b/>
      <i/>
      <sz val="10"/>
      <color rgb="FF0000FF"/>
      <name val="Arial"/>
      <family val="2"/>
    </font>
    <font>
      <sz val="20"/>
      <color theme="0"/>
      <name val="Franklin Gothic Demi"/>
      <family val="2"/>
    </font>
    <font>
      <sz val="24"/>
      <color theme="0"/>
      <name val="Franklin Gothic Demi"/>
      <family val="2"/>
    </font>
    <font>
      <sz val="11"/>
      <color theme="1"/>
      <name val="Franklin Gothic Demi"/>
      <family val="2"/>
    </font>
    <font>
      <sz val="10"/>
      <color theme="0"/>
      <name val="Franklin Gothic Demi"/>
      <family val="2"/>
    </font>
    <font>
      <sz val="10"/>
      <color rgb="FF00B050"/>
      <name val="Arial"/>
      <family val="2"/>
    </font>
    <font>
      <u/>
      <sz val="11"/>
      <color theme="10"/>
      <name val="Calibri"/>
      <family val="2"/>
    </font>
    <font>
      <sz val="12"/>
      <color rgb="FF000000"/>
      <name val="Franklin Gothic Book"/>
      <family val="2"/>
    </font>
    <font>
      <i/>
      <sz val="12"/>
      <color rgb="FF000000"/>
      <name val="Franklin Gothic Demi"/>
      <family val="2"/>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indexed="51"/>
        <bgColor indexed="64"/>
      </patternFill>
    </fill>
    <fill>
      <patternFill patternType="solid">
        <fgColor indexed="11"/>
        <bgColor indexed="64"/>
      </patternFill>
    </fill>
    <fill>
      <patternFill patternType="solid">
        <fgColor rgb="FF99CCFF"/>
        <bgColor indexed="64"/>
      </patternFill>
    </fill>
    <fill>
      <patternFill patternType="solid">
        <fgColor rgb="FFFFFFAF"/>
        <bgColor indexed="64"/>
      </patternFill>
    </fill>
    <fill>
      <patternFill patternType="solid">
        <fgColor rgb="FFD9D9D9"/>
        <bgColor indexed="64"/>
      </patternFill>
    </fill>
    <fill>
      <patternFill patternType="solid">
        <fgColor indexed="44"/>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10"/>
        <bgColor indexed="64"/>
      </patternFill>
    </fill>
    <fill>
      <patternFill patternType="solid">
        <fgColor rgb="FFFFCC99"/>
        <bgColor indexed="64"/>
      </patternFill>
    </fill>
    <fill>
      <patternFill patternType="solid">
        <fgColor indexed="43"/>
      </patternFill>
    </fill>
    <fill>
      <patternFill patternType="lightUp">
        <bgColor rgb="FF003479"/>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3479"/>
        <bgColor indexed="64"/>
      </patternFill>
    </fill>
    <fill>
      <patternFill patternType="solid">
        <fgColor rgb="FFE0DCD8"/>
        <bgColor indexed="64"/>
      </patternFill>
    </fill>
    <fill>
      <patternFill patternType="solid">
        <fgColor rgb="FFC0C0C0"/>
        <bgColor indexed="64"/>
      </patternFill>
    </fill>
    <fill>
      <patternFill patternType="solid">
        <fgColor rgb="FF99FFCC"/>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dashDotDot">
        <color auto="1"/>
      </left>
      <right/>
      <top/>
      <bottom/>
      <diagonal/>
    </border>
    <border>
      <left/>
      <right style="dashDotDot">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6">
    <xf numFmtId="164" fontId="0" fillId="0" borderId="0" applyFont="0" applyFill="0" applyBorder="0" applyProtection="0">
      <alignment vertical="top"/>
    </xf>
    <xf numFmtId="43" fontId="3" fillId="0" borderId="0" applyFont="0" applyFill="0" applyBorder="0" applyAlignment="0" applyProtection="0"/>
    <xf numFmtId="178" fontId="3" fillId="0" borderId="0" applyFont="0" applyFill="0" applyBorder="0" applyProtection="0">
      <alignment vertical="top"/>
    </xf>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5" fillId="45" borderId="0" applyNumberFormat="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165" fontId="3" fillId="42" borderId="0" applyNumberFormat="0" applyFont="0" applyBorder="0" applyAlignment="0" applyProtection="0"/>
    <xf numFmtId="0" fontId="3" fillId="43" borderId="0" applyNumberFormat="0" applyFont="0" applyBorder="0" applyAlignment="0" applyProtection="0"/>
    <xf numFmtId="166" fontId="26" fillId="0" borderId="0" applyNumberFormat="0" applyProtection="0">
      <alignment vertical="top"/>
    </xf>
    <xf numFmtId="166" fontId="27" fillId="0" borderId="0" applyNumberFormat="0" applyProtection="0">
      <alignment vertical="top"/>
    </xf>
    <xf numFmtId="166" fontId="20" fillId="44" borderId="0" applyNumberFormat="0" applyProtection="0">
      <alignment vertical="top"/>
    </xf>
    <xf numFmtId="9" fontId="3" fillId="0" borderId="0" applyFont="0" applyFill="0" applyBorder="0" applyAlignment="0" applyProtection="0"/>
    <xf numFmtId="0" fontId="30" fillId="0" borderId="0" applyNumberFormat="0" applyFill="0" applyBorder="0" applyProtection="0">
      <alignment vertical="top"/>
    </xf>
    <xf numFmtId="176" fontId="20" fillId="0" borderId="0" applyFont="0" applyFill="0" applyBorder="0" applyProtection="0">
      <alignment vertical="top"/>
    </xf>
    <xf numFmtId="174" fontId="20" fillId="0" borderId="0" applyFont="0" applyFill="0" applyBorder="0" applyProtection="0">
      <alignment vertical="top"/>
    </xf>
    <xf numFmtId="169" fontId="20" fillId="0" borderId="0" applyFont="0" applyFill="0" applyBorder="0" applyProtection="0">
      <alignment vertical="top"/>
    </xf>
    <xf numFmtId="0" fontId="21" fillId="0" borderId="0"/>
    <xf numFmtId="0" fontId="22" fillId="0" borderId="0"/>
    <xf numFmtId="0" fontId="23" fillId="0" borderId="0"/>
    <xf numFmtId="168" fontId="24" fillId="0" borderId="0" applyNumberFormat="0" applyFill="0" applyBorder="0" applyProtection="0">
      <alignment vertical="top"/>
    </xf>
    <xf numFmtId="0" fontId="25" fillId="0" borderId="0" applyNumberFormat="0" applyFill="0" applyBorder="0" applyProtection="0">
      <alignment vertical="top"/>
    </xf>
    <xf numFmtId="0" fontId="20" fillId="0" borderId="0" applyNumberFormat="0" applyFill="0" applyBorder="0" applyProtection="0">
      <alignment horizontal="right" vertical="top"/>
    </xf>
    <xf numFmtId="164" fontId="36" fillId="0" borderId="0" applyFont="0" applyFill="0" applyBorder="0" applyProtection="0">
      <alignment vertical="top"/>
    </xf>
    <xf numFmtId="174" fontId="20" fillId="0" borderId="0" applyFont="0" applyFill="0" applyBorder="0" applyProtection="0">
      <alignment vertical="top"/>
    </xf>
    <xf numFmtId="176" fontId="20" fillId="0" borderId="0" applyFont="0" applyFill="0" applyBorder="0" applyProtection="0">
      <alignment vertical="top"/>
    </xf>
    <xf numFmtId="178" fontId="20" fillId="0" borderId="0" applyFont="0" applyFill="0" applyBorder="0" applyProtection="0">
      <alignment vertical="top"/>
    </xf>
    <xf numFmtId="179" fontId="20" fillId="0" borderId="0" applyFont="0" applyFill="0" applyBorder="0" applyProtection="0">
      <alignment vertical="top"/>
    </xf>
    <xf numFmtId="0" fontId="20" fillId="0" borderId="0"/>
    <xf numFmtId="0" fontId="40" fillId="0" borderId="0"/>
    <xf numFmtId="0" fontId="41" fillId="0" borderId="0" applyNumberFormat="0" applyFill="0" applyAlignment="0"/>
    <xf numFmtId="0" fontId="42" fillId="57" borderId="11" applyNumberFormat="0" applyFont="0" applyAlignment="0" applyProtection="0"/>
    <xf numFmtId="0" fontId="2" fillId="0" borderId="0"/>
    <xf numFmtId="9" fontId="40" fillId="0" borderId="0" applyFont="0" applyFill="0" applyBorder="0" applyAlignment="0" applyProtection="0"/>
    <xf numFmtId="164" fontId="43" fillId="0" borderId="0" applyFont="0" applyFill="0" applyBorder="0" applyProtection="0">
      <alignment vertical="top"/>
    </xf>
    <xf numFmtId="164" fontId="61" fillId="0" borderId="0" applyFont="0" applyFill="0" applyBorder="0" applyProtection="0">
      <alignment vertical="top"/>
    </xf>
    <xf numFmtId="166" fontId="65" fillId="0" borderId="0" applyNumberFormat="0" applyFill="0" applyBorder="0" applyAlignment="0" applyProtection="0">
      <alignment vertical="top"/>
    </xf>
    <xf numFmtId="164" fontId="68" fillId="0" borderId="0" applyFont="0" applyFill="0" applyBorder="0" applyProtection="0">
      <alignment vertical="top"/>
    </xf>
    <xf numFmtId="166" fontId="20" fillId="0" borderId="0" applyFont="0" applyFill="0" applyBorder="0" applyProtection="0">
      <alignment vertical="top"/>
    </xf>
    <xf numFmtId="164" fontId="20" fillId="0" borderId="0" applyFont="0" applyFill="0" applyBorder="0" applyProtection="0">
      <alignment vertical="top"/>
    </xf>
    <xf numFmtId="0" fontId="74" fillId="63" borderId="0" applyNumberFormat="0" applyBorder="0" applyAlignment="0" applyProtection="0"/>
    <xf numFmtId="0" fontId="3" fillId="0" borderId="0"/>
    <xf numFmtId="0" fontId="65" fillId="0" borderId="0" applyNumberFormat="0" applyFill="0" applyBorder="0" applyAlignment="0" applyProtection="0"/>
    <xf numFmtId="0" fontId="75" fillId="0" borderId="0" applyNumberFormat="0" applyFill="0" applyAlignment="0" applyProtection="0"/>
    <xf numFmtId="164" fontId="20" fillId="0" borderId="0" applyFont="0" applyFill="0" applyBorder="0" applyProtection="0">
      <alignment vertical="top"/>
    </xf>
    <xf numFmtId="0" fontId="76" fillId="63" borderId="0" applyNumberFormat="0" applyAlignment="0" applyProtection="0"/>
    <xf numFmtId="0" fontId="1" fillId="0" borderId="0"/>
    <xf numFmtId="0" fontId="78" fillId="0" borderId="0" applyNumberFormat="0" applyFill="0" applyBorder="0" applyAlignment="0" applyProtection="0">
      <alignment vertical="top"/>
      <protection locked="0"/>
    </xf>
    <xf numFmtId="164" fontId="3" fillId="0" borderId="0" applyFont="0" applyFill="0" applyBorder="0" applyProtection="0">
      <alignment vertical="top"/>
    </xf>
    <xf numFmtId="164" fontId="20" fillId="0" borderId="0" applyFont="0" applyFill="0" applyBorder="0" applyProtection="0">
      <alignment vertical="top"/>
    </xf>
  </cellStyleXfs>
  <cellXfs count="468">
    <xf numFmtId="164" fontId="0" fillId="0" borderId="0" xfId="0">
      <alignment vertical="top"/>
    </xf>
    <xf numFmtId="164" fontId="0" fillId="43" borderId="0" xfId="0" applyFill="1">
      <alignment vertical="top"/>
    </xf>
    <xf numFmtId="0" fontId="26" fillId="0" borderId="0" xfId="55" applyNumberFormat="1">
      <alignment vertical="top"/>
    </xf>
    <xf numFmtId="164" fontId="24" fillId="0" borderId="0" xfId="0" applyFont="1">
      <alignment vertical="top"/>
    </xf>
    <xf numFmtId="164" fontId="20" fillId="0" borderId="0" xfId="0" applyFont="1">
      <alignment vertical="top"/>
    </xf>
    <xf numFmtId="164" fontId="18" fillId="43" borderId="0" xfId="0" applyFont="1" applyFill="1">
      <alignment vertical="top"/>
    </xf>
    <xf numFmtId="164" fontId="3" fillId="0" borderId="0" xfId="0" applyFont="1">
      <alignment vertical="top"/>
    </xf>
    <xf numFmtId="174" fontId="20" fillId="0" borderId="0" xfId="61">
      <alignment vertical="top"/>
    </xf>
    <xf numFmtId="176" fontId="20" fillId="0" borderId="0" xfId="60">
      <alignment vertical="top"/>
    </xf>
    <xf numFmtId="170" fontId="20" fillId="0" borderId="0" xfId="0" applyNumberFormat="1" applyFont="1">
      <alignment vertical="top"/>
    </xf>
    <xf numFmtId="170" fontId="24" fillId="0" borderId="0" xfId="0" applyNumberFormat="1" applyFont="1">
      <alignment vertical="top"/>
    </xf>
    <xf numFmtId="174" fontId="24" fillId="0" borderId="0" xfId="61" applyFont="1">
      <alignment vertical="top"/>
    </xf>
    <xf numFmtId="176" fontId="26" fillId="0" borderId="0" xfId="60" applyFont="1">
      <alignment vertical="top"/>
    </xf>
    <xf numFmtId="164" fontId="20" fillId="47" borderId="0" xfId="0" applyFont="1" applyFill="1" applyAlignment="1">
      <alignment horizontal="right" vertical="top"/>
    </xf>
    <xf numFmtId="164" fontId="16" fillId="0" borderId="0" xfId="0" applyFont="1">
      <alignment vertical="top"/>
    </xf>
    <xf numFmtId="164" fontId="26" fillId="0" borderId="0" xfId="0" applyFont="1">
      <alignment vertical="top"/>
    </xf>
    <xf numFmtId="174" fontId="16" fillId="0" borderId="0" xfId="61" applyFont="1">
      <alignment vertical="top"/>
    </xf>
    <xf numFmtId="171" fontId="20" fillId="0" borderId="0" xfId="0" applyNumberFormat="1" applyFont="1">
      <alignment vertical="top"/>
    </xf>
    <xf numFmtId="172" fontId="20" fillId="0" borderId="0" xfId="62" applyNumberFormat="1">
      <alignment vertical="top"/>
    </xf>
    <xf numFmtId="43" fontId="20" fillId="0" borderId="0" xfId="1" applyFont="1" applyAlignment="1">
      <alignment vertical="top"/>
    </xf>
    <xf numFmtId="0" fontId="24" fillId="0" borderId="0" xfId="66" applyNumberFormat="1">
      <alignment vertical="top"/>
    </xf>
    <xf numFmtId="168" fontId="20" fillId="0" borderId="0" xfId="68" applyNumberFormat="1">
      <alignment horizontal="right" vertical="top"/>
    </xf>
    <xf numFmtId="0" fontId="20" fillId="0" borderId="0" xfId="68">
      <alignment horizontal="right" vertical="top"/>
    </xf>
    <xf numFmtId="170" fontId="20" fillId="0" borderId="0" xfId="68" applyNumberFormat="1">
      <alignment horizontal="right" vertical="top"/>
    </xf>
    <xf numFmtId="168" fontId="25" fillId="0" borderId="0" xfId="67" applyNumberFormat="1">
      <alignment vertical="top"/>
    </xf>
    <xf numFmtId="0" fontId="25" fillId="0" borderId="0" xfId="67">
      <alignment vertical="top"/>
    </xf>
    <xf numFmtId="170" fontId="25" fillId="0" borderId="0" xfId="67" applyNumberFormat="1">
      <alignment vertical="top"/>
    </xf>
    <xf numFmtId="168" fontId="24" fillId="0" borderId="0" xfId="66">
      <alignment vertical="top"/>
    </xf>
    <xf numFmtId="170" fontId="24" fillId="0" borderId="0" xfId="66" applyNumberFormat="1">
      <alignment vertical="top"/>
    </xf>
    <xf numFmtId="172" fontId="24" fillId="0" borderId="0" xfId="66" applyNumberFormat="1">
      <alignment vertical="top"/>
    </xf>
    <xf numFmtId="172" fontId="25" fillId="0" borderId="0" xfId="67" applyNumberFormat="1">
      <alignment vertical="top"/>
    </xf>
    <xf numFmtId="172" fontId="20" fillId="0" borderId="0" xfId="68" applyNumberFormat="1">
      <alignment horizontal="right" vertical="top"/>
    </xf>
    <xf numFmtId="171" fontId="24" fillId="0" borderId="0" xfId="66" applyNumberFormat="1">
      <alignment vertical="top"/>
    </xf>
    <xf numFmtId="171" fontId="25" fillId="0" borderId="0" xfId="67" applyNumberFormat="1">
      <alignment vertical="top"/>
    </xf>
    <xf numFmtId="171" fontId="20" fillId="0" borderId="0" xfId="68" applyNumberFormat="1">
      <alignment horizontal="right" vertical="top"/>
    </xf>
    <xf numFmtId="167" fontId="24" fillId="0" borderId="0" xfId="66" applyNumberFormat="1">
      <alignment vertical="top"/>
    </xf>
    <xf numFmtId="167" fontId="25" fillId="0" borderId="0" xfId="67" applyNumberFormat="1">
      <alignment vertical="top"/>
    </xf>
    <xf numFmtId="167" fontId="20" fillId="0" borderId="0" xfId="68" applyNumberFormat="1">
      <alignment horizontal="right" vertical="top"/>
    </xf>
    <xf numFmtId="174" fontId="3" fillId="0" borderId="0" xfId="61" applyFont="1">
      <alignment vertical="top"/>
    </xf>
    <xf numFmtId="43" fontId="3" fillId="0" borderId="0" xfId="1"/>
    <xf numFmtId="43" fontId="3" fillId="0" borderId="0" xfId="1" applyAlignment="1">
      <alignment vertical="top"/>
    </xf>
    <xf numFmtId="43" fontId="26" fillId="0" borderId="0" xfId="1" applyFont="1" applyAlignment="1">
      <alignment vertical="top"/>
    </xf>
    <xf numFmtId="43" fontId="16" fillId="0" borderId="0" xfId="1" applyFont="1" applyAlignment="1">
      <alignment vertical="top"/>
    </xf>
    <xf numFmtId="43" fontId="26" fillId="0" borderId="0" xfId="0" applyNumberFormat="1" applyFont="1">
      <alignment vertical="top"/>
    </xf>
    <xf numFmtId="168" fontId="30" fillId="0" borderId="0" xfId="67" applyNumberFormat="1" applyFont="1">
      <alignment vertical="top"/>
    </xf>
    <xf numFmtId="0" fontId="30" fillId="0" borderId="0" xfId="67" applyFont="1">
      <alignment vertical="top"/>
    </xf>
    <xf numFmtId="170" fontId="30" fillId="0" borderId="0" xfId="67" applyNumberFormat="1" applyFont="1">
      <alignment vertical="top"/>
    </xf>
    <xf numFmtId="171" fontId="30" fillId="0" borderId="0" xfId="67" applyNumberFormat="1" applyFont="1">
      <alignment vertical="top"/>
    </xf>
    <xf numFmtId="164" fontId="31" fillId="33" borderId="0" xfId="0" applyFont="1" applyFill="1">
      <alignment vertical="top"/>
    </xf>
    <xf numFmtId="0" fontId="32" fillId="33" borderId="0" xfId="67" applyFont="1" applyFill="1">
      <alignment vertical="top"/>
    </xf>
    <xf numFmtId="0" fontId="33" fillId="33" borderId="0" xfId="67" applyFont="1" applyFill="1">
      <alignment vertical="top"/>
    </xf>
    <xf numFmtId="0" fontId="34" fillId="33" borderId="0" xfId="68" applyFont="1" applyFill="1">
      <alignment horizontal="right" vertical="top"/>
    </xf>
    <xf numFmtId="164" fontId="35" fillId="33" borderId="0" xfId="0" applyFont="1" applyFill="1">
      <alignment vertical="top"/>
    </xf>
    <xf numFmtId="164" fontId="35" fillId="0" borderId="0" xfId="0" applyFont="1">
      <alignment vertical="top"/>
    </xf>
    <xf numFmtId="172" fontId="30" fillId="0" borderId="0" xfId="67" applyNumberFormat="1" applyFont="1">
      <alignment vertical="top"/>
    </xf>
    <xf numFmtId="167" fontId="30" fillId="0" borderId="0" xfId="67" applyNumberFormat="1" applyFont="1">
      <alignment vertical="top"/>
    </xf>
    <xf numFmtId="43" fontId="35" fillId="33" borderId="0" xfId="1" applyFont="1" applyFill="1"/>
    <xf numFmtId="164" fontId="33" fillId="33" borderId="0" xfId="0" applyFont="1" applyFill="1">
      <alignment vertical="top"/>
    </xf>
    <xf numFmtId="164" fontId="24" fillId="48" borderId="0" xfId="0" applyFont="1" applyFill="1">
      <alignment vertical="top"/>
    </xf>
    <xf numFmtId="164" fontId="20" fillId="48" borderId="0" xfId="0" applyFont="1" applyFill="1">
      <alignment vertical="top"/>
    </xf>
    <xf numFmtId="164" fontId="24" fillId="0" borderId="0" xfId="69" applyFont="1">
      <alignment vertical="top"/>
    </xf>
    <xf numFmtId="164" fontId="25" fillId="0" borderId="0" xfId="69" applyFont="1">
      <alignment vertical="top"/>
    </xf>
    <xf numFmtId="164" fontId="20" fillId="0" borderId="0" xfId="69" applyFont="1">
      <alignment vertical="top"/>
    </xf>
    <xf numFmtId="164" fontId="37" fillId="0" borderId="0" xfId="69" applyFont="1" applyAlignment="1">
      <alignment horizontal="left" vertical="top"/>
    </xf>
    <xf numFmtId="164" fontId="36" fillId="0" borderId="0" xfId="69">
      <alignment vertical="top"/>
    </xf>
    <xf numFmtId="173" fontId="37" fillId="0" borderId="0" xfId="69" applyNumberFormat="1" applyFont="1" applyAlignment="1">
      <alignment horizontal="left" vertical="top"/>
    </xf>
    <xf numFmtId="175" fontId="20" fillId="0" borderId="0" xfId="69" applyNumberFormat="1" applyFont="1">
      <alignment vertical="top"/>
    </xf>
    <xf numFmtId="164" fontId="24" fillId="0" borderId="0" xfId="69" applyFont="1" applyAlignment="1">
      <alignment horizontal="right" vertical="top"/>
    </xf>
    <xf numFmtId="172" fontId="20" fillId="0" borderId="0" xfId="69" applyNumberFormat="1" applyFont="1">
      <alignment vertical="top"/>
    </xf>
    <xf numFmtId="164" fontId="24" fillId="48" borderId="0" xfId="69" applyFont="1" applyFill="1">
      <alignment vertical="top"/>
    </xf>
    <xf numFmtId="164" fontId="20" fillId="48" borderId="0" xfId="69" applyFont="1" applyFill="1">
      <alignment vertical="top"/>
    </xf>
    <xf numFmtId="176" fontId="20" fillId="0" borderId="0" xfId="71" applyAlignment="1">
      <alignment horizontal="left" vertical="top"/>
    </xf>
    <xf numFmtId="164" fontId="24" fillId="0" borderId="10" xfId="69" applyFont="1" applyBorder="1">
      <alignment vertical="top"/>
    </xf>
    <xf numFmtId="164" fontId="20" fillId="0" borderId="10" xfId="69" applyFont="1" applyBorder="1">
      <alignment vertical="top"/>
    </xf>
    <xf numFmtId="164" fontId="20" fillId="0" borderId="0" xfId="69" applyFont="1" applyAlignment="1">
      <alignment horizontal="right"/>
    </xf>
    <xf numFmtId="166" fontId="24" fillId="0" borderId="0" xfId="69" applyNumberFormat="1" applyFont="1">
      <alignment vertical="top"/>
    </xf>
    <xf numFmtId="176" fontId="20" fillId="0" borderId="0" xfId="71">
      <alignment vertical="top"/>
    </xf>
    <xf numFmtId="166" fontId="20" fillId="0" borderId="0" xfId="69" applyNumberFormat="1" applyFont="1">
      <alignment vertical="top"/>
    </xf>
    <xf numFmtId="172" fontId="24" fillId="0" borderId="0" xfId="69" applyNumberFormat="1" applyFont="1">
      <alignment vertical="top"/>
    </xf>
    <xf numFmtId="172" fontId="25" fillId="0" borderId="0" xfId="69" applyNumberFormat="1" applyFont="1">
      <alignment vertical="top"/>
    </xf>
    <xf numFmtId="177" fontId="20" fillId="0" borderId="0" xfId="69" applyNumberFormat="1" applyFont="1">
      <alignment vertical="top"/>
    </xf>
    <xf numFmtId="1" fontId="20" fillId="0" borderId="0" xfId="72" applyNumberFormat="1" applyAlignment="1">
      <alignment vertical="center"/>
    </xf>
    <xf numFmtId="164" fontId="20" fillId="0" borderId="0" xfId="69" quotePrefix="1" applyFont="1">
      <alignment vertical="top"/>
    </xf>
    <xf numFmtId="177" fontId="24" fillId="0" borderId="0" xfId="69" applyNumberFormat="1" applyFont="1">
      <alignment vertical="top"/>
    </xf>
    <xf numFmtId="1" fontId="20" fillId="0" borderId="0" xfId="72" applyNumberFormat="1" applyAlignment="1">
      <alignment horizontal="left" vertical="center"/>
    </xf>
    <xf numFmtId="1" fontId="20" fillId="0" borderId="0" xfId="72" applyNumberFormat="1" applyAlignment="1">
      <alignment horizontal="left" vertical="center" indent="1"/>
    </xf>
    <xf numFmtId="1" fontId="20" fillId="0" borderId="0" xfId="72" applyNumberFormat="1" applyAlignment="1">
      <alignment horizontal="center" vertical="center"/>
    </xf>
    <xf numFmtId="178" fontId="29" fillId="0" borderId="0" xfId="72" applyFont="1">
      <alignment vertical="top"/>
    </xf>
    <xf numFmtId="164" fontId="29" fillId="0" borderId="0" xfId="69" applyFont="1">
      <alignment vertical="top"/>
    </xf>
    <xf numFmtId="164" fontId="18" fillId="50" borderId="0" xfId="69" applyFont="1" applyFill="1">
      <alignment vertical="top"/>
    </xf>
    <xf numFmtId="164" fontId="18" fillId="50" borderId="0" xfId="69" applyFont="1" applyFill="1" applyAlignment="1">
      <alignment wrapText="1"/>
    </xf>
    <xf numFmtId="0" fontId="39" fillId="50" borderId="0" xfId="69" applyNumberFormat="1" applyFont="1" applyFill="1" applyAlignment="1">
      <alignment horizontal="left" vertical="center" wrapText="1"/>
    </xf>
    <xf numFmtId="180" fontId="28" fillId="0" borderId="0" xfId="1" applyNumberFormat="1" applyFont="1" applyAlignment="1">
      <alignment vertical="top"/>
    </xf>
    <xf numFmtId="164" fontId="20" fillId="0" borderId="0" xfId="80" applyFont="1">
      <alignment vertical="top"/>
    </xf>
    <xf numFmtId="164" fontId="24" fillId="48" borderId="0" xfId="80" applyFont="1" applyFill="1">
      <alignment vertical="top"/>
    </xf>
    <xf numFmtId="164" fontId="20" fillId="48" borderId="0" xfId="80" applyFont="1" applyFill="1">
      <alignment vertical="top"/>
    </xf>
    <xf numFmtId="164" fontId="24" fillId="48" borderId="0" xfId="80" applyFont="1" applyFill="1" applyAlignment="1">
      <alignment horizontal="left" vertical="top"/>
    </xf>
    <xf numFmtId="164" fontId="44" fillId="0" borderId="0" xfId="80" applyFont="1">
      <alignment vertical="top"/>
    </xf>
    <xf numFmtId="164" fontId="45" fillId="0" borderId="0" xfId="80" applyFont="1">
      <alignment vertical="top"/>
    </xf>
    <xf numFmtId="164" fontId="46" fillId="50" borderId="12" xfId="80" applyFont="1" applyFill="1" applyBorder="1" applyAlignment="1">
      <alignment horizontal="centerContinuous" vertical="top"/>
    </xf>
    <xf numFmtId="164" fontId="47" fillId="50" borderId="12" xfId="80" applyFont="1" applyFill="1" applyBorder="1" applyAlignment="1">
      <alignment horizontal="centerContinuous" vertical="top"/>
    </xf>
    <xf numFmtId="164" fontId="48" fillId="50" borderId="12" xfId="80" applyFont="1" applyFill="1" applyBorder="1" applyAlignment="1">
      <alignment horizontal="centerContinuous" vertical="top"/>
    </xf>
    <xf numFmtId="164" fontId="47" fillId="50" borderId="13" xfId="80" applyFont="1" applyFill="1" applyBorder="1" applyAlignment="1">
      <alignment horizontal="centerContinuous" vertical="top"/>
    </xf>
    <xf numFmtId="164" fontId="24" fillId="0" borderId="0" xfId="80" applyFont="1">
      <alignment vertical="top"/>
    </xf>
    <xf numFmtId="164" fontId="20" fillId="0" borderId="14" xfId="80" applyFont="1" applyBorder="1">
      <alignment vertical="top"/>
    </xf>
    <xf numFmtId="164" fontId="20" fillId="0" borderId="0" xfId="80" applyFont="1" applyAlignment="1">
      <alignment horizontal="center" vertical="top"/>
    </xf>
    <xf numFmtId="164" fontId="20" fillId="0" borderId="15" xfId="80" applyFont="1" applyBorder="1">
      <alignment vertical="top"/>
    </xf>
    <xf numFmtId="164" fontId="20" fillId="49" borderId="16" xfId="80" applyFont="1" applyFill="1" applyBorder="1">
      <alignment vertical="top"/>
    </xf>
    <xf numFmtId="164" fontId="20" fillId="51" borderId="16" xfId="80" applyFont="1" applyFill="1" applyBorder="1">
      <alignment vertical="top"/>
    </xf>
    <xf numFmtId="164" fontId="46" fillId="49" borderId="17" xfId="80" applyFont="1" applyFill="1" applyBorder="1" applyAlignment="1">
      <alignment horizontal="center" vertical="top"/>
    </xf>
    <xf numFmtId="164" fontId="46" fillId="51" borderId="17" xfId="80" applyFont="1" applyFill="1" applyBorder="1" applyAlignment="1">
      <alignment horizontal="center" vertical="top"/>
    </xf>
    <xf numFmtId="164" fontId="20" fillId="49" borderId="18" xfId="80" applyFont="1" applyFill="1" applyBorder="1">
      <alignment vertical="top"/>
    </xf>
    <xf numFmtId="164" fontId="20" fillId="51" borderId="18" xfId="80" applyFont="1" applyFill="1" applyBorder="1">
      <alignment vertical="top"/>
    </xf>
    <xf numFmtId="164" fontId="44" fillId="51" borderId="12" xfId="80" applyFont="1" applyFill="1" applyBorder="1" applyAlignment="1">
      <alignment horizontal="centerContinuous" vertical="top"/>
    </xf>
    <xf numFmtId="164" fontId="45" fillId="51" borderId="12" xfId="80" applyFont="1" applyFill="1" applyBorder="1" applyAlignment="1">
      <alignment horizontal="centerContinuous" vertical="top"/>
    </xf>
    <xf numFmtId="164" fontId="45" fillId="51" borderId="13" xfId="80" applyFont="1" applyFill="1" applyBorder="1" applyAlignment="1">
      <alignment horizontal="centerContinuous" vertical="top"/>
    </xf>
    <xf numFmtId="164" fontId="20" fillId="50" borderId="16" xfId="80" applyFont="1" applyFill="1" applyBorder="1">
      <alignment vertical="top"/>
    </xf>
    <xf numFmtId="164" fontId="46" fillId="50" borderId="17" xfId="80" applyFont="1" applyFill="1" applyBorder="1" applyAlignment="1">
      <alignment horizontal="center" vertical="top"/>
    </xf>
    <xf numFmtId="164" fontId="20" fillId="50" borderId="17" xfId="80" applyFont="1" applyFill="1" applyBorder="1">
      <alignment vertical="top"/>
    </xf>
    <xf numFmtId="164" fontId="20" fillId="0" borderId="19" xfId="80" applyFont="1" applyBorder="1">
      <alignment vertical="top"/>
    </xf>
    <xf numFmtId="164" fontId="20" fillId="0" borderId="20" xfId="80" applyFont="1" applyBorder="1">
      <alignment vertical="top"/>
    </xf>
    <xf numFmtId="164" fontId="20" fillId="0" borderId="20" xfId="80" applyFont="1" applyBorder="1" applyAlignment="1">
      <alignment horizontal="center" vertical="top"/>
    </xf>
    <xf numFmtId="164" fontId="20" fillId="0" borderId="21" xfId="80" applyFont="1" applyBorder="1">
      <alignment vertical="top"/>
    </xf>
    <xf numFmtId="164" fontId="49" fillId="0" borderId="0" xfId="80" applyFont="1">
      <alignment vertical="top"/>
    </xf>
    <xf numFmtId="164" fontId="50" fillId="50" borderId="12" xfId="80" applyFont="1" applyFill="1" applyBorder="1" applyAlignment="1">
      <alignment horizontal="centerContinuous" vertical="top"/>
    </xf>
    <xf numFmtId="164" fontId="51" fillId="50" borderId="12" xfId="80" applyFont="1" applyFill="1" applyBorder="1" applyAlignment="1">
      <alignment horizontal="centerContinuous" vertical="top"/>
    </xf>
    <xf numFmtId="164" fontId="24" fillId="0" borderId="0" xfId="80" applyFont="1" applyAlignment="1">
      <alignment horizontal="center" vertical="top"/>
    </xf>
    <xf numFmtId="164" fontId="20" fillId="0" borderId="22" xfId="80" applyFont="1" applyBorder="1">
      <alignment vertical="top"/>
    </xf>
    <xf numFmtId="164" fontId="20" fillId="0" borderId="23" xfId="80" applyFont="1" applyBorder="1">
      <alignment vertical="top"/>
    </xf>
    <xf numFmtId="164" fontId="20" fillId="0" borderId="23" xfId="80" applyFont="1" applyBorder="1" applyAlignment="1">
      <alignment horizontal="center" vertical="top"/>
    </xf>
    <xf numFmtId="164" fontId="20" fillId="0" borderId="24" xfId="80" applyFont="1" applyBorder="1">
      <alignment vertical="top"/>
    </xf>
    <xf numFmtId="164" fontId="20" fillId="0" borderId="25" xfId="80" applyFont="1" applyBorder="1">
      <alignment vertical="top"/>
    </xf>
    <xf numFmtId="164" fontId="20" fillId="0" borderId="26" xfId="80" applyFont="1" applyBorder="1">
      <alignment vertical="top"/>
    </xf>
    <xf numFmtId="164" fontId="20" fillId="0" borderId="27" xfId="80" applyFont="1" applyBorder="1">
      <alignment vertical="top"/>
    </xf>
    <xf numFmtId="164" fontId="20" fillId="0" borderId="26" xfId="80" applyFont="1" applyBorder="1" applyAlignment="1">
      <alignment horizontal="center" vertical="top"/>
    </xf>
    <xf numFmtId="164" fontId="20" fillId="0" borderId="28" xfId="80" applyFont="1" applyBorder="1">
      <alignment vertical="top"/>
    </xf>
    <xf numFmtId="164" fontId="20" fillId="0" borderId="29" xfId="80" applyFont="1" applyBorder="1">
      <alignment vertical="top"/>
    </xf>
    <xf numFmtId="164" fontId="20" fillId="0" borderId="30" xfId="80" applyFont="1" applyBorder="1">
      <alignment vertical="top"/>
    </xf>
    <xf numFmtId="164" fontId="20" fillId="0" borderId="31" xfId="80" applyFont="1" applyBorder="1" applyAlignment="1">
      <alignment horizontal="right" vertical="top"/>
    </xf>
    <xf numFmtId="164" fontId="52" fillId="49" borderId="32" xfId="80" applyFont="1" applyFill="1" applyBorder="1" applyAlignment="1">
      <alignment horizontal="center" vertical="center"/>
    </xf>
    <xf numFmtId="164" fontId="20" fillId="0" borderId="33" xfId="80" applyFont="1" applyBorder="1">
      <alignment vertical="top"/>
    </xf>
    <xf numFmtId="164" fontId="20" fillId="0" borderId="0" xfId="80" applyFont="1" applyAlignment="1">
      <alignment vertical="center"/>
    </xf>
    <xf numFmtId="164" fontId="20" fillId="0" borderId="31" xfId="80" applyFont="1" applyBorder="1">
      <alignment vertical="top"/>
    </xf>
    <xf numFmtId="164" fontId="20" fillId="0" borderId="0" xfId="80" applyFont="1" applyAlignment="1">
      <alignment horizontal="right" vertical="top"/>
    </xf>
    <xf numFmtId="164" fontId="52" fillId="50" borderId="32" xfId="80" applyFont="1" applyFill="1" applyBorder="1" applyAlignment="1">
      <alignment horizontal="center" vertical="center"/>
    </xf>
    <xf numFmtId="164" fontId="53" fillId="0" borderId="31" xfId="80" applyFont="1" applyBorder="1" applyAlignment="1">
      <alignment vertical="center"/>
    </xf>
    <xf numFmtId="164" fontId="38" fillId="51" borderId="32" xfId="80" applyFont="1" applyFill="1" applyBorder="1" applyAlignment="1">
      <alignment horizontal="center" vertical="top"/>
    </xf>
    <xf numFmtId="164" fontId="53" fillId="0" borderId="33" xfId="80" applyFont="1" applyBorder="1" applyAlignment="1">
      <alignment vertical="center"/>
    </xf>
    <xf numFmtId="164" fontId="53" fillId="0" borderId="34" xfId="80" applyFont="1" applyBorder="1" applyAlignment="1">
      <alignment vertical="center"/>
    </xf>
    <xf numFmtId="164" fontId="54" fillId="50" borderId="32" xfId="80" applyFont="1" applyFill="1" applyBorder="1" applyAlignment="1">
      <alignment horizontal="center" vertical="center"/>
    </xf>
    <xf numFmtId="164" fontId="53" fillId="0" borderId="35" xfId="80" applyFont="1" applyBorder="1" applyAlignment="1">
      <alignment vertical="center"/>
    </xf>
    <xf numFmtId="164" fontId="53" fillId="0" borderId="0" xfId="80" applyFont="1" applyAlignment="1">
      <alignment vertical="center"/>
    </xf>
    <xf numFmtId="164" fontId="53" fillId="0" borderId="14" xfId="80" applyFont="1" applyBorder="1" applyAlignment="1">
      <alignment vertical="center"/>
    </xf>
    <xf numFmtId="164" fontId="20" fillId="0" borderId="0" xfId="80" applyFont="1" applyAlignment="1">
      <alignment horizontal="center" vertical="top" wrapText="1"/>
    </xf>
    <xf numFmtId="164" fontId="53" fillId="0" borderId="0" xfId="80" applyFont="1" applyAlignment="1">
      <alignment horizontal="right" vertical="center"/>
    </xf>
    <xf numFmtId="164" fontId="20" fillId="0" borderId="34" xfId="80" applyFont="1" applyBorder="1">
      <alignment vertical="top"/>
    </xf>
    <xf numFmtId="164" fontId="20" fillId="0" borderId="35" xfId="80" applyFont="1" applyBorder="1">
      <alignment vertical="top"/>
    </xf>
    <xf numFmtId="164" fontId="53" fillId="0" borderId="15" xfId="80" applyFont="1" applyBorder="1" applyAlignment="1">
      <alignment vertical="center"/>
    </xf>
    <xf numFmtId="164" fontId="20" fillId="0" borderId="38" xfId="80" applyFont="1" applyBorder="1">
      <alignment vertical="top"/>
    </xf>
    <xf numFmtId="164" fontId="20" fillId="0" borderId="37" xfId="80" applyFont="1" applyBorder="1">
      <alignment vertical="top"/>
    </xf>
    <xf numFmtId="164" fontId="20" fillId="0" borderId="39" xfId="80" applyFont="1" applyBorder="1">
      <alignment vertical="top"/>
    </xf>
    <xf numFmtId="164" fontId="20" fillId="0" borderId="40" xfId="80" applyFont="1" applyBorder="1">
      <alignment vertical="top"/>
    </xf>
    <xf numFmtId="164" fontId="20" fillId="0" borderId="41" xfId="80" applyFont="1" applyBorder="1">
      <alignment vertical="top"/>
    </xf>
    <xf numFmtId="164" fontId="20" fillId="0" borderId="0" xfId="80" applyFont="1" applyAlignment="1">
      <alignment horizontal="center" vertical="center"/>
    </xf>
    <xf numFmtId="164" fontId="20" fillId="0" borderId="21" xfId="80" applyFont="1" applyBorder="1" applyAlignment="1">
      <alignment vertical="center"/>
    </xf>
    <xf numFmtId="164" fontId="20" fillId="0" borderId="36" xfId="80" applyFont="1" applyBorder="1">
      <alignment vertical="top"/>
    </xf>
    <xf numFmtId="164" fontId="20" fillId="0" borderId="20" xfId="80" applyFont="1" applyBorder="1" applyAlignment="1">
      <alignment horizontal="right" vertical="top"/>
    </xf>
    <xf numFmtId="164" fontId="25" fillId="0" borderId="0" xfId="80" applyFont="1">
      <alignment vertical="top"/>
    </xf>
    <xf numFmtId="164" fontId="20" fillId="0" borderId="0" xfId="80" applyFont="1" applyAlignment="1">
      <alignment horizontal="center"/>
    </xf>
    <xf numFmtId="164" fontId="20" fillId="49" borderId="0" xfId="80" applyFont="1" applyFill="1" applyAlignment="1">
      <alignment horizontal="left" vertical="top"/>
    </xf>
    <xf numFmtId="164" fontId="20" fillId="0" borderId="0" xfId="80" applyFont="1" applyAlignment="1">
      <alignment horizontal="left" vertical="top"/>
    </xf>
    <xf numFmtId="164" fontId="20" fillId="50" borderId="0" xfId="80" applyFont="1" applyFill="1" applyAlignment="1">
      <alignment horizontal="left" vertical="top"/>
    </xf>
    <xf numFmtId="164" fontId="20" fillId="51" borderId="0" xfId="80" applyFont="1" applyFill="1" applyAlignment="1">
      <alignment horizontal="left" vertical="top"/>
    </xf>
    <xf numFmtId="164" fontId="20" fillId="44" borderId="0" xfId="80" applyFont="1" applyFill="1" applyAlignment="1">
      <alignment horizontal="left" vertical="top"/>
    </xf>
    <xf numFmtId="164" fontId="20" fillId="42" borderId="0" xfId="80" applyFont="1" applyFill="1" applyAlignment="1">
      <alignment horizontal="left" vertical="top"/>
    </xf>
    <xf numFmtId="164" fontId="26" fillId="0" borderId="0" xfId="80" applyFont="1">
      <alignment vertical="top"/>
    </xf>
    <xf numFmtId="164" fontId="27" fillId="0" borderId="0" xfId="80" applyFont="1">
      <alignment vertical="top"/>
    </xf>
    <xf numFmtId="164" fontId="20" fillId="49" borderId="0" xfId="80" applyFont="1" applyFill="1">
      <alignment vertical="top"/>
    </xf>
    <xf numFmtId="164" fontId="20" fillId="50" borderId="0" xfId="80" applyFont="1" applyFill="1">
      <alignment vertical="top"/>
    </xf>
    <xf numFmtId="164" fontId="26" fillId="50" borderId="0" xfId="80" applyFont="1" applyFill="1">
      <alignment vertical="top"/>
    </xf>
    <xf numFmtId="164" fontId="20" fillId="51" borderId="0" xfId="80" applyFont="1" applyFill="1">
      <alignment vertical="top"/>
    </xf>
    <xf numFmtId="164" fontId="20" fillId="44" borderId="0" xfId="80" applyFont="1" applyFill="1">
      <alignment vertical="top"/>
    </xf>
    <xf numFmtId="164" fontId="20" fillId="52" borderId="0" xfId="80" applyFont="1" applyFill="1">
      <alignment vertical="top"/>
    </xf>
    <xf numFmtId="164" fontId="20" fillId="42" borderId="0" xfId="80" applyFont="1" applyFill="1">
      <alignment vertical="top"/>
    </xf>
    <xf numFmtId="164" fontId="20" fillId="53" borderId="0" xfId="80" applyFont="1" applyFill="1">
      <alignment vertical="top"/>
    </xf>
    <xf numFmtId="164" fontId="20" fillId="54" borderId="0" xfId="80" applyFont="1" applyFill="1">
      <alignment vertical="top"/>
    </xf>
    <xf numFmtId="164" fontId="20" fillId="55" borderId="0" xfId="80" applyFont="1" applyFill="1">
      <alignment vertical="top"/>
    </xf>
    <xf numFmtId="164" fontId="20" fillId="46" borderId="0" xfId="80" applyFont="1" applyFill="1">
      <alignment vertical="top"/>
    </xf>
    <xf numFmtId="164" fontId="18" fillId="50" borderId="0" xfId="80" applyFont="1" applyFill="1">
      <alignment vertical="top"/>
    </xf>
    <xf numFmtId="164" fontId="18" fillId="50" borderId="0" xfId="80" applyFont="1" applyFill="1" applyAlignment="1">
      <alignment wrapText="1"/>
    </xf>
    <xf numFmtId="0" fontId="39" fillId="50" borderId="0" xfId="80" applyNumberFormat="1" applyFont="1" applyFill="1" applyAlignment="1">
      <alignment horizontal="left" vertical="center" wrapText="1"/>
    </xf>
    <xf numFmtId="164" fontId="18" fillId="50" borderId="0" xfId="80" applyFont="1" applyFill="1" applyAlignment="1">
      <alignment vertical="top" wrapText="1"/>
    </xf>
    <xf numFmtId="178" fontId="20" fillId="0" borderId="0" xfId="2" applyFont="1">
      <alignment vertical="top"/>
    </xf>
    <xf numFmtId="177" fontId="55" fillId="0" borderId="0" xfId="69" applyNumberFormat="1" applyFont="1">
      <alignment vertical="top"/>
    </xf>
    <xf numFmtId="164" fontId="25" fillId="0" borderId="0" xfId="69" quotePrefix="1" applyFont="1">
      <alignment vertical="top"/>
    </xf>
    <xf numFmtId="1" fontId="20" fillId="0" borderId="0" xfId="69" applyNumberFormat="1" applyFont="1">
      <alignment vertical="top"/>
    </xf>
    <xf numFmtId="1" fontId="24" fillId="0" borderId="0" xfId="69" applyNumberFormat="1" applyFont="1" applyAlignment="1">
      <alignment horizontal="right" vertical="top"/>
    </xf>
    <xf numFmtId="1" fontId="24" fillId="48" borderId="0" xfId="69" applyNumberFormat="1" applyFont="1" applyFill="1">
      <alignment vertical="top"/>
    </xf>
    <xf numFmtId="1" fontId="20" fillId="0" borderId="0" xfId="71" applyNumberFormat="1" applyAlignment="1">
      <alignment horizontal="left" vertical="top"/>
    </xf>
    <xf numFmtId="1" fontId="20" fillId="0" borderId="0" xfId="71" applyNumberFormat="1">
      <alignment vertical="top"/>
    </xf>
    <xf numFmtId="1" fontId="18" fillId="50" borderId="0" xfId="69" applyNumberFormat="1" applyFont="1" applyFill="1">
      <alignment vertical="top"/>
    </xf>
    <xf numFmtId="43" fontId="28" fillId="0" borderId="0" xfId="1" applyFont="1" applyAlignment="1">
      <alignment vertical="top"/>
    </xf>
    <xf numFmtId="177" fontId="20" fillId="0" borderId="0" xfId="0" applyNumberFormat="1" applyFont="1">
      <alignment vertical="top"/>
    </xf>
    <xf numFmtId="177" fontId="28" fillId="0" borderId="0" xfId="1" applyNumberFormat="1" applyFont="1" applyAlignment="1">
      <alignment vertical="top"/>
    </xf>
    <xf numFmtId="0" fontId="58" fillId="0" borderId="0" xfId="66" applyNumberFormat="1" applyFont="1">
      <alignment vertical="top"/>
    </xf>
    <xf numFmtId="0" fontId="59" fillId="0" borderId="0" xfId="67" applyFont="1">
      <alignment vertical="top"/>
    </xf>
    <xf numFmtId="0" fontId="60" fillId="0" borderId="0" xfId="67" applyFont="1">
      <alignment vertical="top"/>
    </xf>
    <xf numFmtId="0" fontId="28" fillId="0" borderId="0" xfId="68" applyFont="1">
      <alignment horizontal="right" vertical="top"/>
    </xf>
    <xf numFmtId="164" fontId="28" fillId="0" borderId="0" xfId="0" applyFont="1">
      <alignment vertical="top"/>
    </xf>
    <xf numFmtId="178" fontId="28" fillId="0" borderId="0" xfId="2" applyFont="1">
      <alignment vertical="top"/>
    </xf>
    <xf numFmtId="0" fontId="37" fillId="0" borderId="0" xfId="67" applyFont="1">
      <alignment vertical="top"/>
    </xf>
    <xf numFmtId="164" fontId="62" fillId="58" borderId="0" xfId="81" applyFont="1" applyFill="1">
      <alignment vertical="top"/>
    </xf>
    <xf numFmtId="164" fontId="63" fillId="58" borderId="0" xfId="81" applyFont="1" applyFill="1">
      <alignment vertical="top"/>
    </xf>
    <xf numFmtId="164" fontId="20" fillId="59" borderId="0" xfId="0" applyFont="1" applyFill="1">
      <alignment vertical="top"/>
    </xf>
    <xf numFmtId="164" fontId="20" fillId="0" borderId="43" xfId="80" applyFont="1" applyBorder="1" applyAlignment="1">
      <alignment horizontal="center" vertical="top" wrapText="1"/>
    </xf>
    <xf numFmtId="164" fontId="20" fillId="0" borderId="44" xfId="80" applyFont="1" applyBorder="1">
      <alignment vertical="top"/>
    </xf>
    <xf numFmtId="164" fontId="20" fillId="0" borderId="45" xfId="80" applyFont="1" applyBorder="1">
      <alignment vertical="top"/>
    </xf>
    <xf numFmtId="164" fontId="53" fillId="0" borderId="44" xfId="80" applyFont="1" applyBorder="1" applyAlignment="1">
      <alignment horizontal="right" vertical="center"/>
    </xf>
    <xf numFmtId="164" fontId="20" fillId="0" borderId="42" xfId="80" applyFont="1" applyBorder="1" applyAlignment="1">
      <alignment horizontal="center" vertical="top" wrapText="1"/>
    </xf>
    <xf numFmtId="164" fontId="53" fillId="0" borderId="45" xfId="80" applyFont="1" applyBorder="1" applyAlignment="1">
      <alignment vertical="center"/>
    </xf>
    <xf numFmtId="164" fontId="20" fillId="0" borderId="46" xfId="0" applyFont="1" applyBorder="1">
      <alignment vertical="top"/>
    </xf>
    <xf numFmtId="177" fontId="20" fillId="0" borderId="46" xfId="0" applyNumberFormat="1" applyFont="1" applyBorder="1">
      <alignment vertical="top"/>
    </xf>
    <xf numFmtId="43" fontId="20" fillId="0" borderId="46" xfId="1" applyFont="1" applyBorder="1" applyAlignment="1">
      <alignment vertical="top"/>
    </xf>
    <xf numFmtId="164" fontId="20" fillId="0" borderId="0" xfId="62" applyNumberFormat="1">
      <alignment vertical="top"/>
    </xf>
    <xf numFmtId="166" fontId="20" fillId="0" borderId="0" xfId="0" applyNumberFormat="1" applyFont="1">
      <alignment vertical="top"/>
    </xf>
    <xf numFmtId="180" fontId="16" fillId="0" borderId="0" xfId="1" applyNumberFormat="1" applyFont="1" applyAlignment="1">
      <alignment vertical="top"/>
    </xf>
    <xf numFmtId="180" fontId="29" fillId="0" borderId="0" xfId="1" applyNumberFormat="1" applyFont="1" applyAlignment="1">
      <alignment vertical="top"/>
    </xf>
    <xf numFmtId="164" fontId="24" fillId="61" borderId="0" xfId="0" applyFont="1" applyFill="1">
      <alignment vertical="top"/>
    </xf>
    <xf numFmtId="164" fontId="20" fillId="61" borderId="0" xfId="0" applyFont="1" applyFill="1">
      <alignment vertical="top"/>
    </xf>
    <xf numFmtId="0" fontId="24" fillId="61" borderId="0" xfId="66" applyNumberFormat="1" applyFill="1">
      <alignment vertical="top"/>
    </xf>
    <xf numFmtId="0" fontId="25" fillId="61" borderId="0" xfId="67" applyFill="1">
      <alignment vertical="top"/>
    </xf>
    <xf numFmtId="0" fontId="30" fillId="61" borderId="0" xfId="67" applyFont="1" applyFill="1">
      <alignment vertical="top"/>
    </xf>
    <xf numFmtId="0" fontId="20" fillId="61" borderId="0" xfId="68" applyFill="1">
      <alignment horizontal="right" vertical="top"/>
    </xf>
    <xf numFmtId="178" fontId="20" fillId="61" borderId="0" xfId="2" applyFont="1" applyFill="1">
      <alignment vertical="top"/>
    </xf>
    <xf numFmtId="43" fontId="29" fillId="0" borderId="0" xfId="1" applyFont="1" applyAlignment="1">
      <alignment vertical="top"/>
    </xf>
    <xf numFmtId="164" fontId="58" fillId="0" borderId="0" xfId="0" applyFont="1">
      <alignment vertical="top"/>
    </xf>
    <xf numFmtId="178" fontId="20" fillId="0" borderId="46" xfId="2" applyFont="1" applyBorder="1">
      <alignment vertical="top"/>
    </xf>
    <xf numFmtId="0" fontId="0" fillId="0" borderId="0" xfId="0" applyNumberFormat="1">
      <alignment vertical="top"/>
    </xf>
    <xf numFmtId="0" fontId="3" fillId="0" borderId="0" xfId="0" applyNumberFormat="1" applyFont="1">
      <alignment vertical="top"/>
    </xf>
    <xf numFmtId="0" fontId="20" fillId="0" borderId="0" xfId="0" applyNumberFormat="1" applyFont="1">
      <alignment vertical="top"/>
    </xf>
    <xf numFmtId="0" fontId="56" fillId="0" borderId="0" xfId="66" applyNumberFormat="1" applyFont="1">
      <alignment vertical="top"/>
    </xf>
    <xf numFmtId="0" fontId="57" fillId="0" borderId="0" xfId="67" applyFont="1">
      <alignment vertical="top"/>
    </xf>
    <xf numFmtId="0" fontId="70" fillId="0" borderId="0" xfId="67" applyFont="1">
      <alignment vertical="top"/>
    </xf>
    <xf numFmtId="0" fontId="16" fillId="0" borderId="0" xfId="68" applyFont="1">
      <alignment horizontal="right" vertical="top"/>
    </xf>
    <xf numFmtId="164" fontId="16" fillId="0" borderId="46" xfId="0" applyFont="1" applyBorder="1">
      <alignment vertical="top"/>
    </xf>
    <xf numFmtId="43" fontId="16" fillId="0" borderId="46" xfId="1" applyFont="1" applyBorder="1" applyAlignment="1">
      <alignment vertical="top"/>
    </xf>
    <xf numFmtId="0" fontId="71" fillId="0" borderId="0" xfId="67" applyFont="1">
      <alignment vertical="top"/>
    </xf>
    <xf numFmtId="0" fontId="72" fillId="0" borderId="0" xfId="67" applyFont="1">
      <alignment vertical="top"/>
    </xf>
    <xf numFmtId="0" fontId="58" fillId="0" borderId="0" xfId="68" applyFont="1">
      <alignment horizontal="right" vertical="top"/>
    </xf>
    <xf numFmtId="164" fontId="29" fillId="0" borderId="0" xfId="69" applyFont="1" applyBorder="1">
      <alignment vertical="top"/>
    </xf>
    <xf numFmtId="0" fontId="66" fillId="0" borderId="0" xfId="66" applyNumberFormat="1" applyFont="1" applyFill="1">
      <alignment vertical="top"/>
    </xf>
    <xf numFmtId="0" fontId="67" fillId="0" borderId="0" xfId="67" applyFont="1" applyFill="1">
      <alignment vertical="top"/>
    </xf>
    <xf numFmtId="0" fontId="69" fillId="0" borderId="0" xfId="67" applyFont="1" applyFill="1">
      <alignment vertical="top"/>
    </xf>
    <xf numFmtId="0" fontId="29" fillId="0" borderId="0" xfId="68" applyFont="1" applyFill="1">
      <alignment horizontal="right" vertical="top"/>
    </xf>
    <xf numFmtId="164" fontId="20" fillId="0" borderId="0" xfId="0" applyFont="1" applyBorder="1">
      <alignment vertical="top"/>
    </xf>
    <xf numFmtId="43" fontId="20" fillId="0" borderId="0" xfId="1" applyFont="1" applyBorder="1" applyAlignment="1">
      <alignment vertical="top"/>
    </xf>
    <xf numFmtId="164" fontId="24" fillId="48" borderId="0" xfId="0" applyFont="1" applyFill="1" applyBorder="1">
      <alignment vertical="top"/>
    </xf>
    <xf numFmtId="0" fontId="24" fillId="0" borderId="0" xfId="66" applyNumberFormat="1" applyFill="1">
      <alignment vertical="top"/>
    </xf>
    <xf numFmtId="0" fontId="25" fillId="0" borderId="0" xfId="67" applyFill="1">
      <alignment vertical="top"/>
    </xf>
    <xf numFmtId="0" fontId="30" fillId="0" borderId="0" xfId="67" applyFont="1" applyFill="1">
      <alignment vertical="top"/>
    </xf>
    <xf numFmtId="0" fontId="20" fillId="0" borderId="0" xfId="68" applyFill="1">
      <alignment horizontal="right" vertical="top"/>
    </xf>
    <xf numFmtId="164" fontId="20" fillId="0" borderId="0" xfId="0" applyFont="1" applyFill="1">
      <alignment vertical="top"/>
    </xf>
    <xf numFmtId="180" fontId="28" fillId="0" borderId="0" xfId="1" applyNumberFormat="1" applyFont="1" applyFill="1" applyAlignment="1">
      <alignment vertical="top"/>
    </xf>
    <xf numFmtId="43" fontId="28" fillId="0" borderId="0" xfId="1" applyFont="1" applyFill="1" applyAlignment="1">
      <alignment vertical="top"/>
    </xf>
    <xf numFmtId="164" fontId="0" fillId="0" borderId="0" xfId="0" applyFill="1">
      <alignment vertical="top"/>
    </xf>
    <xf numFmtId="164" fontId="20" fillId="0" borderId="0" xfId="69" applyFont="1" applyFill="1">
      <alignment vertical="top"/>
    </xf>
    <xf numFmtId="164" fontId="24" fillId="0" borderId="0" xfId="69" applyFont="1" applyFill="1">
      <alignment vertical="top"/>
    </xf>
    <xf numFmtId="178" fontId="29" fillId="0" borderId="0" xfId="72" applyFont="1" applyFill="1">
      <alignment vertical="top"/>
    </xf>
    <xf numFmtId="164" fontId="16" fillId="0" borderId="0" xfId="0" applyFont="1" applyFill="1">
      <alignment vertical="top"/>
    </xf>
    <xf numFmtId="164" fontId="24" fillId="0" borderId="0" xfId="0" applyFont="1" applyFill="1">
      <alignment vertical="top"/>
    </xf>
    <xf numFmtId="164" fontId="25" fillId="0" borderId="0" xfId="0" applyFont="1" applyFill="1">
      <alignment vertical="top"/>
    </xf>
    <xf numFmtId="164" fontId="20" fillId="48" borderId="0" xfId="0" applyFont="1" applyFill="1" applyBorder="1">
      <alignment vertical="top"/>
    </xf>
    <xf numFmtId="164" fontId="20" fillId="0" borderId="0" xfId="85">
      <alignment vertical="top"/>
    </xf>
    <xf numFmtId="164" fontId="24" fillId="0" borderId="0" xfId="85" applyFont="1">
      <alignment vertical="top"/>
    </xf>
    <xf numFmtId="164" fontId="25" fillId="0" borderId="0" xfId="85" applyFont="1">
      <alignment vertical="top"/>
    </xf>
    <xf numFmtId="164" fontId="20" fillId="0" borderId="0" xfId="85" applyFont="1">
      <alignment vertical="top"/>
    </xf>
    <xf numFmtId="164" fontId="20" fillId="0" borderId="0" xfId="85" applyFill="1">
      <alignment vertical="top"/>
    </xf>
    <xf numFmtId="169" fontId="24" fillId="0" borderId="0" xfId="62" applyFont="1">
      <alignment vertical="top"/>
    </xf>
    <xf numFmtId="169" fontId="25" fillId="0" borderId="0" xfId="62" applyFont="1">
      <alignment vertical="top"/>
    </xf>
    <xf numFmtId="169" fontId="20" fillId="0" borderId="0" xfId="62" applyFont="1">
      <alignment vertical="top"/>
    </xf>
    <xf numFmtId="178" fontId="67" fillId="0" borderId="0" xfId="72" applyFont="1">
      <alignment vertical="top"/>
    </xf>
    <xf numFmtId="169" fontId="0" fillId="0" borderId="0" xfId="62" applyFont="1">
      <alignment vertical="top"/>
    </xf>
    <xf numFmtId="164" fontId="18" fillId="62" borderId="0" xfId="85" applyFont="1" applyFill="1">
      <alignment vertical="top"/>
    </xf>
    <xf numFmtId="180" fontId="20" fillId="0" borderId="46" xfId="1" applyNumberFormat="1" applyFont="1" applyFill="1" applyBorder="1" applyAlignment="1">
      <alignment vertical="top"/>
    </xf>
    <xf numFmtId="177" fontId="29" fillId="0" borderId="0" xfId="62" applyNumberFormat="1" applyFont="1">
      <alignment vertical="top"/>
    </xf>
    <xf numFmtId="177" fontId="20" fillId="0" borderId="0" xfId="0" applyNumberFormat="1" applyFont="1" applyFill="1">
      <alignment vertical="top"/>
    </xf>
    <xf numFmtId="164" fontId="29" fillId="0" borderId="0" xfId="0" applyFont="1" applyFill="1">
      <alignment vertical="top"/>
    </xf>
    <xf numFmtId="164" fontId="24" fillId="0" borderId="0" xfId="0" applyFont="1" applyFill="1" applyBorder="1">
      <alignment vertical="top"/>
    </xf>
    <xf numFmtId="164" fontId="20" fillId="0" borderId="0" xfId="0" applyFont="1" applyFill="1" applyBorder="1">
      <alignment vertical="top"/>
    </xf>
    <xf numFmtId="164" fontId="66" fillId="0" borderId="0" xfId="0" applyFont="1" applyFill="1">
      <alignment vertical="top"/>
    </xf>
    <xf numFmtId="164" fontId="67" fillId="0" borderId="0" xfId="0" applyFont="1" applyFill="1">
      <alignment vertical="top"/>
    </xf>
    <xf numFmtId="164" fontId="29" fillId="0" borderId="0" xfId="0" applyFont="1" applyFill="1" applyAlignment="1">
      <alignment horizontal="right" vertical="top"/>
    </xf>
    <xf numFmtId="177" fontId="28" fillId="0" borderId="0" xfId="0" applyNumberFormat="1" applyFont="1" applyFill="1">
      <alignment vertical="top"/>
    </xf>
    <xf numFmtId="177" fontId="29" fillId="0" borderId="0" xfId="0" applyNumberFormat="1" applyFont="1" applyFill="1">
      <alignment vertical="top"/>
    </xf>
    <xf numFmtId="177" fontId="29" fillId="0" borderId="0" xfId="62" applyNumberFormat="1" applyFont="1" applyFill="1">
      <alignment vertical="top"/>
    </xf>
    <xf numFmtId="177" fontId="24" fillId="0" borderId="0" xfId="69" applyNumberFormat="1" applyFont="1" applyFill="1">
      <alignment vertical="top"/>
    </xf>
    <xf numFmtId="164" fontId="20" fillId="0" borderId="0" xfId="69" quotePrefix="1" applyFont="1" applyFill="1">
      <alignment vertical="top"/>
    </xf>
    <xf numFmtId="177" fontId="20" fillId="0" borderId="0" xfId="69" applyNumberFormat="1" applyFont="1" applyFill="1">
      <alignment vertical="top"/>
    </xf>
    <xf numFmtId="1" fontId="20" fillId="0" borderId="0" xfId="69" applyNumberFormat="1" applyFont="1" applyFill="1">
      <alignment vertical="top"/>
    </xf>
    <xf numFmtId="164" fontId="20" fillId="0" borderId="0" xfId="0" applyFont="1" applyFill="1" applyAlignment="1">
      <alignment horizontal="right" vertical="top"/>
    </xf>
    <xf numFmtId="177" fontId="20" fillId="0" borderId="0" xfId="0" applyNumberFormat="1" applyFont="1" applyFill="1" applyBorder="1">
      <alignment vertical="top"/>
    </xf>
    <xf numFmtId="178" fontId="28" fillId="0" borderId="0" xfId="72" applyFont="1" applyFill="1">
      <alignment vertical="top"/>
    </xf>
    <xf numFmtId="164" fontId="28" fillId="0" borderId="0" xfId="62" applyNumberFormat="1" applyFont="1" applyFill="1">
      <alignment vertical="top"/>
    </xf>
    <xf numFmtId="177" fontId="24" fillId="0" borderId="0" xfId="0" applyNumberFormat="1" applyFont="1" applyFill="1">
      <alignment vertical="top"/>
    </xf>
    <xf numFmtId="177" fontId="25" fillId="0" borderId="0" xfId="0" applyNumberFormat="1" applyFont="1" applyFill="1">
      <alignment vertical="top"/>
    </xf>
    <xf numFmtId="177" fontId="28" fillId="0" borderId="0" xfId="62" applyNumberFormat="1" applyFont="1" applyFill="1">
      <alignment vertical="top"/>
    </xf>
    <xf numFmtId="164" fontId="29" fillId="0" borderId="0" xfId="0" applyFont="1" applyFill="1" applyBorder="1">
      <alignment vertical="top"/>
    </xf>
    <xf numFmtId="177" fontId="29" fillId="0" borderId="0" xfId="0" applyNumberFormat="1" applyFont="1" applyFill="1" applyBorder="1">
      <alignment vertical="top"/>
    </xf>
    <xf numFmtId="176" fontId="20" fillId="0" borderId="0" xfId="60" applyFont="1" applyBorder="1" applyAlignment="1">
      <alignment horizontal="left" vertical="top"/>
    </xf>
    <xf numFmtId="164" fontId="73" fillId="58" borderId="0" xfId="81" applyFont="1" applyFill="1">
      <alignment vertical="top"/>
    </xf>
    <xf numFmtId="177" fontId="20" fillId="0" borderId="0" xfId="69" quotePrefix="1" applyNumberFormat="1" applyFont="1">
      <alignment vertical="top"/>
    </xf>
    <xf numFmtId="43" fontId="20" fillId="0" borderId="0" xfId="1" applyFont="1" applyAlignment="1">
      <alignment horizontal="left" vertical="top"/>
    </xf>
    <xf numFmtId="177" fontId="20" fillId="0" borderId="0" xfId="62" applyNumberFormat="1" applyFont="1">
      <alignment vertical="top"/>
    </xf>
    <xf numFmtId="177" fontId="16" fillId="0" borderId="46" xfId="62" applyNumberFormat="1" applyFont="1" applyBorder="1">
      <alignment vertical="top"/>
    </xf>
    <xf numFmtId="177" fontId="28" fillId="0" borderId="0" xfId="0" applyNumberFormat="1" applyFont="1">
      <alignment vertical="top"/>
    </xf>
    <xf numFmtId="43" fontId="20" fillId="0" borderId="0" xfId="1" applyFont="1" applyFill="1" applyBorder="1" applyAlignment="1">
      <alignment vertical="top"/>
    </xf>
    <xf numFmtId="180" fontId="20" fillId="0" borderId="0" xfId="1" applyNumberFormat="1" applyFont="1" applyFill="1" applyBorder="1" applyAlignment="1">
      <alignment vertical="top"/>
    </xf>
    <xf numFmtId="177" fontId="20" fillId="0" borderId="0" xfId="62" applyNumberFormat="1" applyFont="1" applyFill="1" applyBorder="1">
      <alignment vertical="top"/>
    </xf>
    <xf numFmtId="43" fontId="29" fillId="0" borderId="0" xfId="1" applyFont="1" applyFill="1" applyBorder="1" applyAlignment="1">
      <alignment vertical="top"/>
    </xf>
    <xf numFmtId="180" fontId="29" fillId="0" borderId="0" xfId="0" applyNumberFormat="1" applyFont="1" applyFill="1" applyBorder="1">
      <alignment vertical="top"/>
    </xf>
    <xf numFmtId="177" fontId="29" fillId="0" borderId="0" xfId="62" applyNumberFormat="1" applyFont="1" applyFill="1" applyBorder="1">
      <alignment vertical="top"/>
    </xf>
    <xf numFmtId="177" fontId="20" fillId="49" borderId="0" xfId="0" applyNumberFormat="1" applyFont="1" applyFill="1" applyBorder="1">
      <alignment vertical="top"/>
    </xf>
    <xf numFmtId="164" fontId="20" fillId="0" borderId="0" xfId="69" applyFont="1" applyBorder="1">
      <alignment vertical="top"/>
    </xf>
    <xf numFmtId="164" fontId="16" fillId="0" borderId="0" xfId="69" applyFont="1" applyBorder="1">
      <alignment vertical="top"/>
    </xf>
    <xf numFmtId="164" fontId="24" fillId="48" borderId="0" xfId="69" applyFont="1" applyFill="1" applyBorder="1">
      <alignment vertical="top"/>
    </xf>
    <xf numFmtId="164" fontId="20" fillId="0" borderId="0" xfId="69" applyFont="1" applyFill="1" applyBorder="1">
      <alignment vertical="top"/>
    </xf>
    <xf numFmtId="182" fontId="3" fillId="49" borderId="0" xfId="77" applyNumberFormat="1" applyFont="1" applyFill="1" applyBorder="1"/>
    <xf numFmtId="164" fontId="0" fillId="0" borderId="0" xfId="0" applyBorder="1">
      <alignment vertical="top"/>
    </xf>
    <xf numFmtId="177" fontId="20" fillId="0" borderId="0" xfId="69" applyNumberFormat="1" applyFont="1" applyBorder="1">
      <alignment vertical="top"/>
    </xf>
    <xf numFmtId="1" fontId="20" fillId="0" borderId="0" xfId="72" applyNumberFormat="1" applyBorder="1" applyAlignment="1">
      <alignment horizontal="center" vertical="center"/>
    </xf>
    <xf numFmtId="181" fontId="20" fillId="0" borderId="0" xfId="69" applyNumberFormat="1" applyFont="1" applyBorder="1">
      <alignment vertical="top"/>
    </xf>
    <xf numFmtId="0" fontId="20" fillId="0" borderId="0" xfId="62" applyNumberFormat="1" applyBorder="1">
      <alignment vertical="top"/>
    </xf>
    <xf numFmtId="164" fontId="18" fillId="50" borderId="0" xfId="69" applyFont="1" applyFill="1" applyBorder="1">
      <alignment vertical="top"/>
    </xf>
    <xf numFmtId="182" fontId="29" fillId="49" borderId="0" xfId="77" applyNumberFormat="1" applyFont="1" applyFill="1" applyBorder="1"/>
    <xf numFmtId="177" fontId="29" fillId="49" borderId="0" xfId="62" applyNumberFormat="1" applyFont="1" applyFill="1" applyBorder="1">
      <alignment vertical="top"/>
    </xf>
    <xf numFmtId="0" fontId="20" fillId="49" borderId="0" xfId="69" applyNumberFormat="1" applyFont="1" applyFill="1" applyBorder="1" applyAlignment="1" applyProtection="1">
      <alignment vertical="center"/>
      <protection locked="0"/>
    </xf>
    <xf numFmtId="0" fontId="20" fillId="49" borderId="0" xfId="69" applyNumberFormat="1" applyFont="1" applyFill="1" applyBorder="1" applyAlignment="1" applyProtection="1">
      <alignment horizontal="center" vertical="center"/>
      <protection locked="0"/>
    </xf>
    <xf numFmtId="0" fontId="20" fillId="0" borderId="0" xfId="69" applyNumberFormat="1" applyFont="1" applyBorder="1" applyAlignment="1" applyProtection="1">
      <alignment horizontal="center" vertical="center"/>
      <protection locked="0"/>
    </xf>
    <xf numFmtId="178" fontId="29" fillId="49" borderId="0" xfId="72" applyFont="1" applyFill="1" applyBorder="1">
      <alignment vertical="top"/>
    </xf>
    <xf numFmtId="178" fontId="20" fillId="0" borderId="0" xfId="72" applyBorder="1">
      <alignment vertical="top"/>
    </xf>
    <xf numFmtId="164" fontId="20" fillId="0" borderId="0" xfId="69" applyFont="1" applyBorder="1" applyAlignment="1">
      <alignment horizontal="right"/>
    </xf>
    <xf numFmtId="178" fontId="29" fillId="0" borderId="0" xfId="72" applyFont="1" applyBorder="1">
      <alignment vertical="top"/>
    </xf>
    <xf numFmtId="180" fontId="20" fillId="49" borderId="0" xfId="1" applyNumberFormat="1" applyFont="1" applyFill="1" applyBorder="1" applyAlignment="1">
      <alignment vertical="top"/>
    </xf>
    <xf numFmtId="176" fontId="20" fillId="49" borderId="0" xfId="71" applyFill="1" applyBorder="1">
      <alignment vertical="top"/>
    </xf>
    <xf numFmtId="176" fontId="20" fillId="0" borderId="0" xfId="71" applyBorder="1">
      <alignment vertical="top"/>
    </xf>
    <xf numFmtId="175" fontId="20" fillId="49" borderId="0" xfId="69" applyNumberFormat="1" applyFont="1" applyFill="1" applyBorder="1">
      <alignment vertical="top"/>
    </xf>
    <xf numFmtId="164" fontId="20" fillId="49" borderId="0" xfId="69" applyFont="1" applyFill="1" applyBorder="1">
      <alignment vertical="top"/>
    </xf>
    <xf numFmtId="166" fontId="20" fillId="0" borderId="0" xfId="69" applyNumberFormat="1" applyFont="1" applyBorder="1" applyAlignment="1">
      <alignment horizontal="right"/>
    </xf>
    <xf numFmtId="164" fontId="20" fillId="56" borderId="0" xfId="69" applyFont="1" applyFill="1" applyBorder="1">
      <alignment vertical="top"/>
    </xf>
    <xf numFmtId="164" fontId="20" fillId="48" borderId="0" xfId="69" applyFont="1" applyFill="1" applyBorder="1">
      <alignment vertical="top"/>
    </xf>
    <xf numFmtId="172" fontId="20" fillId="50" borderId="0" xfId="69" applyNumberFormat="1" applyFont="1" applyFill="1" applyBorder="1">
      <alignment vertical="top"/>
    </xf>
    <xf numFmtId="177" fontId="20" fillId="0" borderId="0" xfId="0" applyNumberFormat="1" applyFont="1" applyBorder="1">
      <alignment vertical="top"/>
    </xf>
    <xf numFmtId="10" fontId="29" fillId="49" borderId="0" xfId="0" applyNumberFormat="1" applyFont="1" applyFill="1" applyBorder="1" applyAlignment="1" applyProtection="1">
      <alignment vertical="center"/>
      <protection locked="0"/>
    </xf>
    <xf numFmtId="164" fontId="20" fillId="0" borderId="0" xfId="69" applyFont="1" applyFill="1" applyBorder="1" applyAlignment="1">
      <alignment horizontal="right"/>
    </xf>
    <xf numFmtId="164" fontId="18" fillId="50" borderId="0" xfId="69" applyFont="1" applyFill="1" applyBorder="1" applyAlignment="1">
      <alignment vertical="top" wrapText="1"/>
    </xf>
    <xf numFmtId="174" fontId="20" fillId="0" borderId="0" xfId="61" applyFill="1">
      <alignment vertical="top"/>
    </xf>
    <xf numFmtId="164" fontId="16" fillId="0" borderId="0" xfId="0" applyFont="1" applyBorder="1">
      <alignment vertical="top"/>
    </xf>
    <xf numFmtId="177" fontId="20" fillId="0" borderId="0" xfId="62" applyNumberFormat="1" applyFont="1" applyBorder="1">
      <alignment vertical="top"/>
    </xf>
    <xf numFmtId="164" fontId="28" fillId="0" borderId="0" xfId="0" applyFont="1" applyFill="1">
      <alignment vertical="top"/>
    </xf>
    <xf numFmtId="43" fontId="58" fillId="0" borderId="0" xfId="0" applyNumberFormat="1" applyFont="1">
      <alignment vertical="top"/>
    </xf>
    <xf numFmtId="43" fontId="28" fillId="0" borderId="0" xfId="0" applyNumberFormat="1" applyFont="1" applyFill="1">
      <alignment vertical="top"/>
    </xf>
    <xf numFmtId="0" fontId="20" fillId="0" borderId="0" xfId="75" applyFont="1" applyAlignment="1">
      <alignment vertical="top"/>
    </xf>
    <xf numFmtId="0" fontId="24" fillId="0" borderId="0" xfId="75" applyFont="1" applyAlignment="1">
      <alignment vertical="top"/>
    </xf>
    <xf numFmtId="0" fontId="20" fillId="0" borderId="0" xfId="75" applyFont="1" applyAlignment="1">
      <alignment horizontal="right"/>
    </xf>
    <xf numFmtId="166" fontId="24" fillId="0" borderId="0" xfId="75" applyNumberFormat="1" applyFont="1" applyAlignment="1">
      <alignment vertical="top"/>
    </xf>
    <xf numFmtId="166" fontId="20" fillId="0" borderId="0" xfId="75" applyNumberFormat="1" applyFont="1" applyAlignment="1">
      <alignment vertical="top"/>
    </xf>
    <xf numFmtId="0" fontId="40" fillId="0" borderId="0" xfId="75" applyAlignment="1">
      <alignment vertical="top"/>
    </xf>
    <xf numFmtId="177" fontId="29" fillId="0" borderId="0" xfId="75" applyNumberFormat="1" applyFont="1" applyAlignment="1">
      <alignment vertical="top"/>
    </xf>
    <xf numFmtId="178" fontId="66" fillId="0" borderId="0" xfId="72" applyFont="1">
      <alignment vertical="top"/>
    </xf>
    <xf numFmtId="164" fontId="53" fillId="0" borderId="0" xfId="0" applyFont="1" applyFill="1" applyBorder="1">
      <alignment vertical="top"/>
    </xf>
    <xf numFmtId="0" fontId="28" fillId="0" borderId="0" xfId="75" applyFont="1" applyAlignment="1">
      <alignment vertical="top"/>
    </xf>
    <xf numFmtId="166" fontId="58" fillId="0" borderId="0" xfId="75" applyNumberFormat="1" applyFont="1" applyAlignment="1">
      <alignment vertical="top"/>
    </xf>
    <xf numFmtId="166" fontId="28" fillId="0" borderId="0" xfId="75" applyNumberFormat="1" applyFont="1" applyAlignment="1">
      <alignment vertical="top"/>
    </xf>
    <xf numFmtId="177" fontId="28" fillId="0" borderId="0" xfId="75" applyNumberFormat="1" applyFont="1" applyAlignment="1">
      <alignment vertical="top"/>
    </xf>
    <xf numFmtId="164" fontId="58" fillId="0" borderId="0" xfId="0" applyFont="1" applyFill="1" applyBorder="1">
      <alignment vertical="top"/>
    </xf>
    <xf numFmtId="164" fontId="28" fillId="0" borderId="0" xfId="0" applyFont="1" applyFill="1" applyBorder="1">
      <alignment vertical="top"/>
    </xf>
    <xf numFmtId="178" fontId="66" fillId="0" borderId="0" xfId="72" applyFont="1" applyFill="1">
      <alignment vertical="top"/>
    </xf>
    <xf numFmtId="178" fontId="67" fillId="0" borderId="0" xfId="72" applyFont="1" applyFill="1">
      <alignment vertical="top"/>
    </xf>
    <xf numFmtId="164" fontId="77" fillId="0" borderId="0" xfId="0" applyFont="1" applyFill="1" applyBorder="1">
      <alignment vertical="top"/>
    </xf>
    <xf numFmtId="178" fontId="20" fillId="0" borderId="0" xfId="2" applyFont="1" applyFill="1" applyBorder="1">
      <alignment vertical="top"/>
    </xf>
    <xf numFmtId="177" fontId="20" fillId="0" borderId="0" xfId="75" applyNumberFormat="1" applyFont="1" applyAlignment="1">
      <alignment vertical="top"/>
    </xf>
    <xf numFmtId="176" fontId="20" fillId="0" borderId="0" xfId="60" applyFont="1" applyFill="1" applyBorder="1" applyAlignment="1">
      <alignment horizontal="left" vertical="top"/>
    </xf>
    <xf numFmtId="164" fontId="77" fillId="0" borderId="0" xfId="0" applyFont="1" applyFill="1" applyBorder="1" applyAlignment="1">
      <alignment vertical="top" wrapText="1"/>
    </xf>
    <xf numFmtId="178" fontId="20" fillId="50" borderId="0" xfId="2" applyFont="1" applyFill="1">
      <alignment vertical="top"/>
    </xf>
    <xf numFmtId="178" fontId="20" fillId="0" borderId="0" xfId="2" applyFont="1" applyFill="1">
      <alignment vertical="top"/>
    </xf>
    <xf numFmtId="169" fontId="24" fillId="48" borderId="0" xfId="62" applyFont="1" applyFill="1" applyBorder="1">
      <alignment vertical="top"/>
    </xf>
    <xf numFmtId="169" fontId="20" fillId="48" borderId="0" xfId="62" applyFont="1" applyFill="1" applyBorder="1">
      <alignment vertical="top"/>
    </xf>
    <xf numFmtId="169" fontId="24" fillId="0" borderId="0" xfId="62" applyFont="1" applyBorder="1">
      <alignment vertical="top"/>
    </xf>
    <xf numFmtId="169" fontId="20" fillId="0" borderId="0" xfId="62" applyFont="1" applyBorder="1">
      <alignment vertical="top"/>
    </xf>
    <xf numFmtId="169" fontId="28" fillId="0" borderId="0" xfId="62" applyFont="1" applyFill="1">
      <alignment vertical="top"/>
    </xf>
    <xf numFmtId="169" fontId="20" fillId="0" borderId="0" xfId="62" applyFont="1" applyFill="1">
      <alignment vertical="top"/>
    </xf>
    <xf numFmtId="169" fontId="58" fillId="0" borderId="0" xfId="62" applyFont="1" applyBorder="1">
      <alignment vertical="top"/>
    </xf>
    <xf numFmtId="169" fontId="28" fillId="0" borderId="0" xfId="62" applyFont="1" applyBorder="1">
      <alignment vertical="top"/>
    </xf>
    <xf numFmtId="169" fontId="16" fillId="0" borderId="0" xfId="62" applyFont="1" applyFill="1">
      <alignment vertical="top"/>
    </xf>
    <xf numFmtId="169" fontId="56" fillId="0" borderId="0" xfId="62" applyFont="1" applyFill="1" applyBorder="1">
      <alignment vertical="top"/>
    </xf>
    <xf numFmtId="169" fontId="16" fillId="0" borderId="0" xfId="62" applyFont="1" applyFill="1" applyBorder="1">
      <alignment vertical="top"/>
    </xf>
    <xf numFmtId="169" fontId="16" fillId="50" borderId="0" xfId="62" applyFont="1" applyFill="1" applyBorder="1">
      <alignment vertical="top"/>
    </xf>
    <xf numFmtId="169" fontId="20" fillId="0" borderId="0" xfId="62">
      <alignment vertical="top"/>
    </xf>
    <xf numFmtId="169" fontId="20" fillId="0" borderId="0" xfId="62" applyFill="1">
      <alignment vertical="top"/>
    </xf>
    <xf numFmtId="169" fontId="18" fillId="62" borderId="0" xfId="62" applyFont="1" applyFill="1">
      <alignment vertical="top"/>
    </xf>
    <xf numFmtId="169" fontId="39" fillId="62" borderId="0" xfId="62" applyFont="1" applyFill="1">
      <alignment vertical="top"/>
    </xf>
    <xf numFmtId="164" fontId="28" fillId="0" borderId="0" xfId="75" applyNumberFormat="1" applyFont="1" applyAlignment="1">
      <alignment vertical="top"/>
    </xf>
    <xf numFmtId="177" fontId="28" fillId="0" borderId="0" xfId="62" applyNumberFormat="1" applyFont="1" applyBorder="1">
      <alignment vertical="top"/>
    </xf>
    <xf numFmtId="164" fontId="28" fillId="0" borderId="0" xfId="62" applyNumberFormat="1" applyFont="1" applyBorder="1">
      <alignment vertical="top"/>
    </xf>
    <xf numFmtId="169" fontId="28" fillId="0" borderId="0" xfId="72" applyNumberFormat="1" applyFont="1" applyFill="1">
      <alignment vertical="top"/>
    </xf>
    <xf numFmtId="164" fontId="20" fillId="0" borderId="0" xfId="1" applyNumberFormat="1" applyFont="1" applyAlignment="1">
      <alignment vertical="top"/>
    </xf>
    <xf numFmtId="177" fontId="20" fillId="0" borderId="0" xfId="1" applyNumberFormat="1" applyFont="1" applyAlignment="1">
      <alignment vertical="top"/>
    </xf>
    <xf numFmtId="180" fontId="20" fillId="0" borderId="0" xfId="1" applyNumberFormat="1" applyFont="1" applyAlignment="1">
      <alignment vertical="top"/>
    </xf>
    <xf numFmtId="43" fontId="20" fillId="0" borderId="0" xfId="0" applyNumberFormat="1" applyFont="1">
      <alignment vertical="top"/>
    </xf>
    <xf numFmtId="180" fontId="20" fillId="0" borderId="0" xfId="0" applyNumberFormat="1" applyFont="1">
      <alignment vertical="top"/>
    </xf>
    <xf numFmtId="172" fontId="29" fillId="0" borderId="0" xfId="0" applyNumberFormat="1" applyFont="1" applyFill="1">
      <alignment vertical="top"/>
    </xf>
    <xf numFmtId="164" fontId="29" fillId="0" borderId="0" xfId="0" applyFont="1">
      <alignment vertical="top"/>
    </xf>
    <xf numFmtId="178" fontId="58" fillId="0" borderId="0" xfId="2" applyFont="1">
      <alignment vertical="top"/>
    </xf>
    <xf numFmtId="178" fontId="59" fillId="0" borderId="0" xfId="2" applyFont="1">
      <alignment vertical="top"/>
    </xf>
    <xf numFmtId="178" fontId="58" fillId="0" borderId="0" xfId="2" applyFont="1" applyFill="1" applyBorder="1">
      <alignment vertical="top"/>
    </xf>
    <xf numFmtId="178" fontId="28" fillId="0" borderId="0" xfId="2" applyFont="1" applyFill="1" applyBorder="1">
      <alignment vertical="top"/>
    </xf>
    <xf numFmtId="164" fontId="0" fillId="60" borderId="0" xfId="0" applyFill="1">
      <alignment vertical="top"/>
    </xf>
    <xf numFmtId="164" fontId="24" fillId="60" borderId="0" xfId="0" applyFont="1" applyFill="1" applyBorder="1">
      <alignment vertical="top"/>
    </xf>
    <xf numFmtId="164" fontId="20" fillId="60" borderId="0" xfId="0" applyFont="1" applyFill="1" applyBorder="1">
      <alignment vertical="top"/>
    </xf>
    <xf numFmtId="0" fontId="16" fillId="0" borderId="46" xfId="62" applyNumberFormat="1" applyFont="1" applyBorder="1">
      <alignment vertical="top"/>
    </xf>
    <xf numFmtId="0" fontId="62" fillId="58" borderId="47" xfId="92" applyFont="1" applyFill="1" applyBorder="1" applyAlignment="1">
      <alignment vertical="top"/>
    </xf>
    <xf numFmtId="0" fontId="63" fillId="58" borderId="47" xfId="92" applyFont="1" applyFill="1" applyBorder="1" applyAlignment="1">
      <alignment vertical="top"/>
    </xf>
    <xf numFmtId="0" fontId="1" fillId="0" borderId="47" xfId="92" applyBorder="1"/>
    <xf numFmtId="0" fontId="63" fillId="58" borderId="0" xfId="92" applyFont="1" applyFill="1" applyAlignment="1">
      <alignment vertical="top"/>
    </xf>
    <xf numFmtId="0" fontId="1" fillId="0" borderId="0" xfId="92"/>
    <xf numFmtId="0" fontId="64" fillId="58" borderId="0" xfId="92" applyFont="1" applyFill="1" applyAlignment="1">
      <alignment vertical="top"/>
    </xf>
    <xf numFmtId="183" fontId="64" fillId="58" borderId="0" xfId="92" applyNumberFormat="1" applyFont="1" applyFill="1" applyAlignment="1">
      <alignment horizontal="left" vertical="top"/>
    </xf>
    <xf numFmtId="0" fontId="3" fillId="0" borderId="0" xfId="92" applyFont="1"/>
    <xf numFmtId="164" fontId="78" fillId="0" borderId="0" xfId="93" applyNumberFormat="1" applyFill="1" applyProtection="1">
      <alignment vertical="top"/>
    </xf>
    <xf numFmtId="0" fontId="79" fillId="0" borderId="0" xfId="92" applyFont="1" applyAlignment="1">
      <alignment vertical="top"/>
    </xf>
    <xf numFmtId="0" fontId="20" fillId="64" borderId="48" xfId="92" applyFont="1" applyFill="1" applyBorder="1" applyAlignment="1">
      <alignment horizontal="center" vertical="center"/>
    </xf>
    <xf numFmtId="0" fontId="20" fillId="64" borderId="49" xfId="92" applyFont="1" applyFill="1" applyBorder="1" applyAlignment="1">
      <alignment horizontal="center" vertical="center"/>
    </xf>
    <xf numFmtId="0" fontId="20" fillId="64" borderId="50" xfId="92" applyFont="1" applyFill="1" applyBorder="1" applyAlignment="1">
      <alignment horizontal="center" vertical="center"/>
    </xf>
    <xf numFmtId="0" fontId="20" fillId="64" borderId="49" xfId="92" applyFont="1" applyFill="1" applyBorder="1" applyAlignment="1">
      <alignment horizontal="center" vertical="center" wrapText="1"/>
    </xf>
    <xf numFmtId="0" fontId="29" fillId="50" borderId="50" xfId="92" applyFont="1" applyFill="1" applyBorder="1" applyAlignment="1">
      <alignment vertical="top" wrapText="1"/>
    </xf>
    <xf numFmtId="0" fontId="20" fillId="50" borderId="49" xfId="92" applyFont="1" applyFill="1" applyBorder="1" applyAlignment="1">
      <alignment vertical="top" wrapText="1"/>
    </xf>
    <xf numFmtId="0" fontId="29" fillId="0" borderId="0" xfId="92" applyFont="1" applyAlignment="1">
      <alignment vertical="top"/>
    </xf>
    <xf numFmtId="0" fontId="80" fillId="0" borderId="0" xfId="92" applyFont="1" applyAlignment="1">
      <alignment vertical="top"/>
    </xf>
    <xf numFmtId="0" fontId="28" fillId="62" borderId="53" xfId="92" applyFont="1" applyFill="1" applyBorder="1" applyAlignment="1">
      <alignment vertical="top" wrapText="1"/>
    </xf>
    <xf numFmtId="0" fontId="28" fillId="62" borderId="54" xfId="92" applyFont="1" applyFill="1" applyBorder="1" applyAlignment="1">
      <alignment vertical="top" wrapText="1"/>
    </xf>
    <xf numFmtId="0" fontId="28" fillId="62" borderId="55" xfId="92" applyFont="1" applyFill="1" applyBorder="1" applyAlignment="1">
      <alignment vertical="top" wrapText="1"/>
    </xf>
    <xf numFmtId="164" fontId="20" fillId="47" borderId="0" xfId="94" applyFont="1" applyFill="1">
      <alignment vertical="top"/>
    </xf>
    <xf numFmtId="164" fontId="20" fillId="47" borderId="0" xfId="92" applyNumberFormat="1" applyFont="1" applyFill="1" applyAlignment="1">
      <alignment horizontal="right" vertical="top"/>
    </xf>
    <xf numFmtId="164" fontId="28" fillId="0" borderId="0" xfId="92" applyNumberFormat="1" applyFont="1"/>
    <xf numFmtId="164" fontId="18" fillId="65" borderId="0" xfId="94" applyFont="1" applyFill="1">
      <alignment vertical="top"/>
    </xf>
    <xf numFmtId="0" fontId="1" fillId="65" borderId="0" xfId="92" applyFill="1"/>
    <xf numFmtId="0" fontId="20" fillId="65" borderId="0" xfId="92" applyFont="1" applyFill="1" applyAlignment="1">
      <alignment vertical="top"/>
    </xf>
    <xf numFmtId="164" fontId="20" fillId="0" borderId="46" xfId="0" applyFont="1" applyFill="1" applyBorder="1">
      <alignment vertical="top"/>
    </xf>
    <xf numFmtId="177" fontId="20" fillId="0" borderId="46" xfId="0" applyNumberFormat="1" applyFont="1" applyFill="1" applyBorder="1">
      <alignment vertical="top"/>
    </xf>
    <xf numFmtId="43" fontId="20" fillId="0" borderId="46" xfId="1" applyFont="1" applyFill="1" applyBorder="1" applyAlignment="1">
      <alignment vertical="top"/>
    </xf>
    <xf numFmtId="177" fontId="20" fillId="0" borderId="46" xfId="62" applyNumberFormat="1" applyFont="1" applyFill="1" applyBorder="1">
      <alignment vertical="top"/>
    </xf>
    <xf numFmtId="0" fontId="56" fillId="0" borderId="0" xfId="66" applyNumberFormat="1" applyFont="1" applyFill="1">
      <alignment vertical="top"/>
    </xf>
    <xf numFmtId="0" fontId="57" fillId="0" borderId="0" xfId="67" applyFont="1" applyFill="1">
      <alignment vertical="top"/>
    </xf>
    <xf numFmtId="0" fontId="70" fillId="0" borderId="0" xfId="67" applyFont="1" applyFill="1">
      <alignment vertical="top"/>
    </xf>
    <xf numFmtId="0" fontId="16" fillId="0" borderId="0" xfId="68" applyFont="1" applyFill="1">
      <alignment horizontal="right" vertical="top"/>
    </xf>
    <xf numFmtId="180" fontId="29" fillId="0" borderId="0" xfId="1" applyNumberFormat="1" applyFont="1" applyFill="1" applyAlignment="1">
      <alignment vertical="top"/>
    </xf>
    <xf numFmtId="43" fontId="29" fillId="0" borderId="0" xfId="1" applyFont="1" applyFill="1" applyAlignment="1">
      <alignment vertical="top"/>
    </xf>
    <xf numFmtId="177" fontId="29" fillId="0" borderId="0" xfId="62" applyNumberFormat="1" applyFont="1" applyFill="1" applyBorder="1" applyProtection="1">
      <alignment vertical="top"/>
      <protection locked="0"/>
    </xf>
    <xf numFmtId="178" fontId="16" fillId="0" borderId="0" xfId="2" applyFont="1" applyFill="1" applyBorder="1">
      <alignment vertical="top"/>
    </xf>
    <xf numFmtId="15" fontId="64" fillId="58" borderId="0" xfId="60" applyNumberFormat="1" applyFont="1" applyFill="1" applyAlignment="1">
      <alignment horizontal="left" vertical="top"/>
    </xf>
    <xf numFmtId="184" fontId="20" fillId="0" borderId="0" xfId="62" applyNumberFormat="1" applyFont="1">
      <alignment vertical="top"/>
    </xf>
    <xf numFmtId="184" fontId="24" fillId="66" borderId="46" xfId="62" applyNumberFormat="1" applyFont="1" applyFill="1" applyBorder="1">
      <alignment vertical="top"/>
    </xf>
    <xf numFmtId="164" fontId="20" fillId="66" borderId="46" xfId="0" applyFont="1" applyFill="1" applyBorder="1">
      <alignment vertical="top"/>
    </xf>
    <xf numFmtId="0" fontId="29" fillId="50" borderId="51" xfId="92" applyFont="1" applyFill="1" applyBorder="1" applyAlignment="1">
      <alignment vertical="top" wrapText="1"/>
    </xf>
    <xf numFmtId="0" fontId="29" fillId="50" borderId="52" xfId="92" applyFont="1" applyFill="1" applyBorder="1" applyAlignment="1">
      <alignment vertical="top" wrapText="1"/>
    </xf>
    <xf numFmtId="0" fontId="20" fillId="62" borderId="53" xfId="92" applyFont="1" applyFill="1" applyBorder="1" applyAlignment="1">
      <alignment horizontal="left" vertical="top" wrapText="1"/>
    </xf>
    <xf numFmtId="0" fontId="20" fillId="62" borderId="54" xfId="92" applyFont="1" applyFill="1" applyBorder="1" applyAlignment="1">
      <alignment horizontal="left" vertical="top" wrapText="1"/>
    </xf>
    <xf numFmtId="0" fontId="20" fillId="62" borderId="55" xfId="92" applyFont="1" applyFill="1" applyBorder="1" applyAlignment="1">
      <alignment horizontal="left" vertical="top" wrapText="1"/>
    </xf>
  </cellXfs>
  <cellStyles count="96">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M Heading 3" xfId="76" xr:uid="{00000000-0005-0000-0000-000019000000}"/>
    <cellStyle name="BM Input" xfId="77" xr:uid="{00000000-0005-0000-0000-00001A000000}"/>
    <cellStyle name="Calculation" xfId="13" builtinId="22" hidden="1"/>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mma 2" xfId="84" xr:uid="{00000000-0005-0000-0000-000021000000}"/>
    <cellStyle name="Counterflow" xfId="54" xr:uid="{00000000-0005-0000-0000-000022000000}"/>
    <cellStyle name="DateLong" xfId="60" xr:uid="{00000000-0005-0000-0000-000023000000}"/>
    <cellStyle name="DateLong 2" xfId="71" xr:uid="{00000000-0005-0000-0000-000024000000}"/>
    <cellStyle name="DateShort" xfId="61" xr:uid="{00000000-0005-0000-0000-000025000000}"/>
    <cellStyle name="DateShort 2" xfId="70" xr:uid="{00000000-0005-0000-0000-000026000000}"/>
    <cellStyle name="Documentation" xfId="59" xr:uid="{00000000-0005-0000-0000-000027000000}"/>
    <cellStyle name="End of sheet" xfId="91" xr:uid="{00000000-0005-0000-0000-000028000000}"/>
    <cellStyle name="Explanatory Text" xfId="18" builtinId="53" hidden="1"/>
    <cellStyle name="Export" xfId="56" xr:uid="{00000000-0005-0000-0000-00002A000000}"/>
    <cellStyle name="Factor" xfId="62" xr:uid="{00000000-0005-0000-0000-00002B000000}"/>
    <cellStyle name="Good" xfId="8" builtinId="26" hidden="1"/>
    <cellStyle name="Hard coded" xfId="57" xr:uid="{00000000-0005-0000-0000-00002D000000}"/>
    <cellStyle name="Heading 1" xfId="4" builtinId="16" hidden="1"/>
    <cellStyle name="Heading 1 3" xfId="89" xr:uid="{00000000-0005-0000-0000-00002F000000}"/>
    <cellStyle name="Heading 2" xfId="5" builtinId="17" hidden="1"/>
    <cellStyle name="Heading 3" xfId="6" builtinId="18" hidden="1"/>
    <cellStyle name="Heading 4" xfId="7" builtinId="19" hidden="1"/>
    <cellStyle name="Hyperlink 2" xfId="82" xr:uid="{00000000-0005-0000-0000-000033000000}"/>
    <cellStyle name="Hyperlink 3" xfId="93" xr:uid="{00000000-0005-0000-0000-000034000000}"/>
    <cellStyle name="Hyperlink 4" xfId="88" xr:uid="{00000000-0005-0000-0000-000035000000}"/>
    <cellStyle name="Import" xfId="55" xr:uid="{00000000-0005-0000-0000-000036000000}"/>
    <cellStyle name="Input" xfId="11" builtinId="20" hidden="1"/>
    <cellStyle name="Level 1 Heading" xfId="63" xr:uid="{00000000-0005-0000-0000-000038000000}"/>
    <cellStyle name="Level 2 Heading" xfId="64" xr:uid="{00000000-0005-0000-0000-000039000000}"/>
    <cellStyle name="Level 3 Heading" xfId="65" xr:uid="{00000000-0005-0000-0000-00003A000000}"/>
    <cellStyle name="Linked Cell" xfId="14" builtinId="24" hidden="1"/>
    <cellStyle name="Neutral" xfId="10" builtinId="28" hidden="1"/>
    <cellStyle name="Normal" xfId="0" builtinId="0" customBuiltin="1"/>
    <cellStyle name="Normal 2" xfId="69" xr:uid="{00000000-0005-0000-0000-00003E000000}"/>
    <cellStyle name="Normal 2 2" xfId="95" xr:uid="{00000000-0005-0000-0000-00003F000000}"/>
    <cellStyle name="Normal 3" xfId="75" xr:uid="{00000000-0005-0000-0000-000040000000}"/>
    <cellStyle name="Normal 4" xfId="74" xr:uid="{00000000-0005-0000-0000-000041000000}"/>
    <cellStyle name="Normal 4 2" xfId="78" xr:uid="{00000000-0005-0000-0000-000042000000}"/>
    <cellStyle name="Normal 4 3" xfId="90" xr:uid="{00000000-0005-0000-0000-000043000000}"/>
    <cellStyle name="Normal 4 4" xfId="94" xr:uid="{00000000-0005-0000-0000-000044000000}"/>
    <cellStyle name="Normal 5" xfId="80" xr:uid="{00000000-0005-0000-0000-000045000000}"/>
    <cellStyle name="Normal 5 2" xfId="87" xr:uid="{00000000-0005-0000-0000-000046000000}"/>
    <cellStyle name="Normal 6" xfId="81" xr:uid="{00000000-0005-0000-0000-000047000000}"/>
    <cellStyle name="Normal 7" xfId="83" xr:uid="{00000000-0005-0000-0000-000048000000}"/>
    <cellStyle name="Normal 8" xfId="85" xr:uid="{00000000-0005-0000-0000-000049000000}"/>
    <cellStyle name="Normal 9" xfId="92" xr:uid="{00000000-0005-0000-0000-00004A000000}"/>
    <cellStyle name="Note" xfId="17" builtinId="10" hidden="1"/>
    <cellStyle name="Output" xfId="12" builtinId="21" hidden="1"/>
    <cellStyle name="Pantone 130C" xfId="47" xr:uid="{00000000-0005-0000-0000-00004D000000}"/>
    <cellStyle name="Pantone 179C" xfId="52" xr:uid="{00000000-0005-0000-0000-00004E000000}"/>
    <cellStyle name="Pantone 232C" xfId="51" xr:uid="{00000000-0005-0000-0000-00004F000000}"/>
    <cellStyle name="Pantone 2745C" xfId="50" xr:uid="{00000000-0005-0000-0000-000050000000}"/>
    <cellStyle name="Pantone 279C" xfId="45" xr:uid="{00000000-0005-0000-0000-000051000000}"/>
    <cellStyle name="Pantone 281C" xfId="44" xr:uid="{00000000-0005-0000-0000-000052000000}"/>
    <cellStyle name="Pantone 451C" xfId="46" xr:uid="{00000000-0005-0000-0000-000053000000}"/>
    <cellStyle name="Pantone 583C" xfId="49" xr:uid="{00000000-0005-0000-0000-000054000000}"/>
    <cellStyle name="Pantone 633C" xfId="48" xr:uid="{00000000-0005-0000-0000-000055000000}"/>
    <cellStyle name="Percent" xfId="2" builtinId="5" customBuiltin="1"/>
    <cellStyle name="Percent [0]" xfId="58" xr:uid="{00000000-0005-0000-0000-000057000000}"/>
    <cellStyle name="Percent 2" xfId="72" xr:uid="{00000000-0005-0000-0000-000058000000}"/>
    <cellStyle name="Percent 3" xfId="79" xr:uid="{00000000-0005-0000-0000-000059000000}"/>
    <cellStyle name="Title" xfId="3" builtinId="15" hidden="1"/>
    <cellStyle name="Title 3" xfId="86" xr:uid="{00000000-0005-0000-0000-00005B000000}"/>
    <cellStyle name="Total" xfId="19" builtinId="25" hidden="1"/>
    <cellStyle name="Warning Text" xfId="16" builtinId="11" customBuiltin="1"/>
    <cellStyle name="WIP" xfId="53" xr:uid="{00000000-0005-0000-0000-00005E000000}"/>
    <cellStyle name="Year" xfId="73" xr:uid="{00000000-0005-0000-0000-00005F000000}"/>
  </cellStyles>
  <dxfs count="32">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ill>
        <patternFill>
          <bgColor indexed="22"/>
        </patternFill>
      </fill>
    </dxf>
    <dxf>
      <fill>
        <patternFill>
          <bgColor indexed="44"/>
        </patternFill>
      </fill>
    </dxf>
    <dxf>
      <fill>
        <patternFill>
          <bgColor indexed="42"/>
        </patternFill>
      </fill>
    </dxf>
    <dxf>
      <fill>
        <patternFill>
          <bgColor indexed="43"/>
        </patternFill>
      </fill>
    </dxf>
    <dxf>
      <fill>
        <patternFill>
          <bgColor theme="7"/>
        </patternFill>
      </fill>
    </dxf>
    <dxf>
      <fill>
        <patternFill>
          <bgColor theme="7"/>
        </patternFill>
      </fill>
    </dxf>
    <dxf>
      <fill>
        <patternFill>
          <bgColor indexed="10"/>
        </patternFill>
      </fill>
    </dxf>
    <dxf>
      <fill>
        <patternFill>
          <bgColor indexed="10"/>
        </patternFill>
      </fill>
    </dxf>
  </dxfs>
  <tableStyles count="0" defaultTableStyle="TableStyleMedium2" defaultPivotStyle="PivotStyleLight16"/>
  <colors>
    <mruColors>
      <color rgb="FFCCFFFF"/>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8</xdr:col>
      <xdr:colOff>16367</xdr:colOff>
      <xdr:row>7</xdr:row>
      <xdr:rowOff>1854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11175"/>
          <a:ext cx="3661065" cy="101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11903</xdr:colOff>
      <xdr:row>34</xdr:row>
      <xdr:rowOff>202402</xdr:rowOff>
    </xdr:from>
    <xdr:to>
      <xdr:col>17</xdr:col>
      <xdr:colOff>-1</xdr:colOff>
      <xdr:row>35</xdr:row>
      <xdr:rowOff>297655</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rot="10800000">
          <a:off x="6609553" y="6107902"/>
          <a:ext cx="496096" cy="298453"/>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12</xdr:col>
      <xdr:colOff>326232</xdr:colOff>
      <xdr:row>20</xdr:row>
      <xdr:rowOff>59532</xdr:rowOff>
    </xdr:from>
    <xdr:to>
      <xdr:col>12</xdr:col>
      <xdr:colOff>2040732</xdr:colOff>
      <xdr:row>22</xdr:row>
      <xdr:rowOff>88107</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4415632" y="3640932"/>
          <a:ext cx="1714500" cy="358775"/>
        </a:xfrm>
        <a:prstGeom prst="curvedUpArrow">
          <a:avLst>
            <a:gd name="adj1" fmla="val 97297"/>
            <a:gd name="adj2" fmla="val 194595"/>
            <a:gd name="adj3" fmla="val 33333"/>
          </a:avLst>
        </a:prstGeom>
        <a:solidFill>
          <a:srgbClr val="CCFFCC"/>
        </a:solidFill>
        <a:ln w="15875">
          <a:solidFill>
            <a:srgbClr val="008000"/>
          </a:solidFill>
          <a:miter lim="800000"/>
          <a:headEnd/>
          <a:tailEnd/>
        </a:ln>
      </xdr:spPr>
    </xdr:sp>
    <xdr:clientData/>
  </xdr:twoCellAnchor>
  <xdr:twoCellAnchor>
    <xdr:from>
      <xdr:col>12</xdr:col>
      <xdr:colOff>69057</xdr:colOff>
      <xdr:row>14</xdr:row>
      <xdr:rowOff>88107</xdr:rowOff>
    </xdr:from>
    <xdr:to>
      <xdr:col>12</xdr:col>
      <xdr:colOff>1983582</xdr:colOff>
      <xdr:row>16</xdr:row>
      <xdr:rowOff>116682</xdr:rowOff>
    </xdr:to>
    <xdr:sp macro="" textlink="">
      <xdr:nvSpPr>
        <xdr:cNvPr id="4" name="AutoShape 15">
          <a:extLst>
            <a:ext uri="{FF2B5EF4-FFF2-40B4-BE49-F238E27FC236}">
              <a16:creationId xmlns:a16="http://schemas.microsoft.com/office/drawing/2014/main" id="{00000000-0008-0000-0100-000004000000}"/>
            </a:ext>
          </a:extLst>
        </xdr:cNvPr>
        <xdr:cNvSpPr>
          <a:spLocks noChangeArrowheads="1"/>
        </xdr:cNvSpPr>
      </xdr:nvSpPr>
      <xdr:spPr bwMode="auto">
        <a:xfrm rot="10800000">
          <a:off x="4158457" y="2647157"/>
          <a:ext cx="1914525" cy="358775"/>
        </a:xfrm>
        <a:prstGeom prst="curvedUpArrow">
          <a:avLst>
            <a:gd name="adj1" fmla="val 108649"/>
            <a:gd name="adj2" fmla="val 217297"/>
            <a:gd name="adj3" fmla="val 33333"/>
          </a:avLst>
        </a:prstGeom>
        <a:solidFill>
          <a:srgbClr val="CCFFCC"/>
        </a:solidFill>
        <a:ln w="15875">
          <a:solidFill>
            <a:srgbClr val="008000"/>
          </a:solidFill>
          <a:miter lim="800000"/>
          <a:headEnd/>
          <a:tailEnd/>
        </a:ln>
      </xdr:spPr>
    </xdr:sp>
    <xdr:clientData/>
  </xdr:twoCellAnchor>
  <xdr:twoCellAnchor>
    <xdr:from>
      <xdr:col>8</xdr:col>
      <xdr:colOff>40481</xdr:colOff>
      <xdr:row>17</xdr:row>
      <xdr:rowOff>130968</xdr:rowOff>
    </xdr:from>
    <xdr:to>
      <xdr:col>11</xdr:col>
      <xdr:colOff>154780</xdr:colOff>
      <xdr:row>19</xdr:row>
      <xdr:rowOff>50006</xdr:rowOff>
    </xdr:to>
    <xdr:sp macro="" textlink="">
      <xdr:nvSpPr>
        <xdr:cNvPr id="5" name="AutoShape 16">
          <a:extLst>
            <a:ext uri="{FF2B5EF4-FFF2-40B4-BE49-F238E27FC236}">
              <a16:creationId xmlns:a16="http://schemas.microsoft.com/office/drawing/2014/main" id="{00000000-0008-0000-0100-000005000000}"/>
            </a:ext>
          </a:extLst>
        </xdr:cNvPr>
        <xdr:cNvSpPr>
          <a:spLocks noChangeArrowheads="1"/>
        </xdr:cNvSpPr>
      </xdr:nvSpPr>
      <xdr:spPr bwMode="auto">
        <a:xfrm rot="10800000">
          <a:off x="3253581" y="3191668"/>
          <a:ext cx="806449" cy="274638"/>
        </a:xfrm>
        <a:prstGeom prst="leftArrow">
          <a:avLst>
            <a:gd name="adj1" fmla="val 50000"/>
            <a:gd name="adj2" fmla="val 49167"/>
          </a:avLst>
        </a:prstGeom>
        <a:solidFill>
          <a:srgbClr val="CCFFCC"/>
        </a:solidFill>
        <a:ln w="15875">
          <a:solidFill>
            <a:srgbClr val="008000"/>
          </a:solidFill>
          <a:miter lim="800000"/>
          <a:headEnd/>
          <a:tailEnd/>
        </a:ln>
      </xdr:spPr>
    </xdr:sp>
    <xdr:clientData/>
  </xdr:twoCellAnchor>
  <xdr:twoCellAnchor>
    <xdr:from>
      <xdr:col>18</xdr:col>
      <xdr:colOff>869157</xdr:colOff>
      <xdr:row>9</xdr:row>
      <xdr:rowOff>116682</xdr:rowOff>
    </xdr:from>
    <xdr:to>
      <xdr:col>18</xdr:col>
      <xdr:colOff>1116807</xdr:colOff>
      <xdr:row>16</xdr:row>
      <xdr:rowOff>97632</xdr:rowOff>
    </xdr:to>
    <xdr:sp macro="" textlink="">
      <xdr:nvSpPr>
        <xdr:cNvPr id="6" name="AutoShape 27">
          <a:extLst>
            <a:ext uri="{FF2B5EF4-FFF2-40B4-BE49-F238E27FC236}">
              <a16:creationId xmlns:a16="http://schemas.microsoft.com/office/drawing/2014/main" id="{00000000-0008-0000-0100-000006000000}"/>
            </a:ext>
          </a:extLst>
        </xdr:cNvPr>
        <xdr:cNvSpPr>
          <a:spLocks noChangeArrowheads="1"/>
        </xdr:cNvSpPr>
      </xdr:nvSpPr>
      <xdr:spPr bwMode="auto">
        <a:xfrm rot="5400000">
          <a:off x="7698582" y="2278857"/>
          <a:ext cx="1168400" cy="247650"/>
        </a:xfrm>
        <a:prstGeom prst="leftArrow">
          <a:avLst>
            <a:gd name="adj1" fmla="val 50000"/>
            <a:gd name="adj2" fmla="val 116346"/>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7</xdr:col>
      <xdr:colOff>833438</xdr:colOff>
      <xdr:row>9</xdr:row>
      <xdr:rowOff>107157</xdr:rowOff>
    </xdr:from>
    <xdr:to>
      <xdr:col>7</xdr:col>
      <xdr:colOff>1116807</xdr:colOff>
      <xdr:row>16</xdr:row>
      <xdr:rowOff>88107</xdr:rowOff>
    </xdr:to>
    <xdr:sp macro="" textlink="">
      <xdr:nvSpPr>
        <xdr:cNvPr id="7" name="AutoShape 28">
          <a:extLst>
            <a:ext uri="{FF2B5EF4-FFF2-40B4-BE49-F238E27FC236}">
              <a16:creationId xmlns:a16="http://schemas.microsoft.com/office/drawing/2014/main" id="{00000000-0008-0000-0100-000007000000}"/>
            </a:ext>
          </a:extLst>
        </xdr:cNvPr>
        <xdr:cNvSpPr>
          <a:spLocks noChangeArrowheads="1"/>
        </xdr:cNvSpPr>
      </xdr:nvSpPr>
      <xdr:spPr bwMode="auto">
        <a:xfrm rot="-5400000">
          <a:off x="1464073" y="2251472"/>
          <a:ext cx="1168400" cy="283369"/>
        </a:xfrm>
        <a:prstGeom prst="leftArrow">
          <a:avLst>
            <a:gd name="adj1" fmla="val 38463"/>
            <a:gd name="adj2" fmla="val 116325"/>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13</xdr:col>
      <xdr:colOff>47625</xdr:colOff>
      <xdr:row>17</xdr:row>
      <xdr:rowOff>130968</xdr:rowOff>
    </xdr:from>
    <xdr:to>
      <xdr:col>17</xdr:col>
      <xdr:colOff>173832</xdr:colOff>
      <xdr:row>19</xdr:row>
      <xdr:rowOff>50006</xdr:rowOff>
    </xdr:to>
    <xdr:sp macro="" textlink="">
      <xdr:nvSpPr>
        <xdr:cNvPr id="8" name="AutoShape 39">
          <a:extLst>
            <a:ext uri="{FF2B5EF4-FFF2-40B4-BE49-F238E27FC236}">
              <a16:creationId xmlns:a16="http://schemas.microsoft.com/office/drawing/2014/main" id="{00000000-0008-0000-0100-000008000000}"/>
            </a:ext>
          </a:extLst>
        </xdr:cNvPr>
        <xdr:cNvSpPr>
          <a:spLocks noChangeArrowheads="1"/>
        </xdr:cNvSpPr>
      </xdr:nvSpPr>
      <xdr:spPr bwMode="auto">
        <a:xfrm rot="10800000">
          <a:off x="6276975" y="3191668"/>
          <a:ext cx="1002507" cy="274638"/>
        </a:xfrm>
        <a:prstGeom prst="leftArrow">
          <a:avLst>
            <a:gd name="adj1" fmla="val 50000"/>
            <a:gd name="adj2" fmla="val 55000"/>
          </a:avLst>
        </a:prstGeom>
        <a:solidFill>
          <a:srgbClr val="CCFFCC"/>
        </a:solidFill>
        <a:ln w="15875">
          <a:solidFill>
            <a:srgbClr val="008000"/>
          </a:solidFill>
          <a:miter lim="800000"/>
          <a:headEnd/>
          <a:tailEnd/>
        </a:ln>
      </xdr:spPr>
    </xdr:sp>
    <xdr:clientData/>
  </xdr:twoCellAnchor>
  <xdr:twoCellAnchor>
    <xdr:from>
      <xdr:col>9</xdr:col>
      <xdr:colOff>23812</xdr:colOff>
      <xdr:row>34</xdr:row>
      <xdr:rowOff>214309</xdr:rowOff>
    </xdr:from>
    <xdr:to>
      <xdr:col>10</xdr:col>
      <xdr:colOff>0</xdr:colOff>
      <xdr:row>35</xdr:row>
      <xdr:rowOff>238124</xdr:rowOff>
    </xdr:to>
    <xdr:sp macro="" textlink="">
      <xdr:nvSpPr>
        <xdr:cNvPr id="9" name="AutoShape 38">
          <a:extLst>
            <a:ext uri="{FF2B5EF4-FFF2-40B4-BE49-F238E27FC236}">
              <a16:creationId xmlns:a16="http://schemas.microsoft.com/office/drawing/2014/main" id="{00000000-0008-0000-0100-000009000000}"/>
            </a:ext>
          </a:extLst>
        </xdr:cNvPr>
        <xdr:cNvSpPr>
          <a:spLocks noChangeArrowheads="1"/>
        </xdr:cNvSpPr>
      </xdr:nvSpPr>
      <xdr:spPr bwMode="auto">
        <a:xfrm rot="10800000">
          <a:off x="3421062" y="6107109"/>
          <a:ext cx="300038" cy="239715"/>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69"/>
  <sheetViews>
    <sheetView tabSelected="1" zoomScale="80" zoomScaleNormal="80" workbookViewId="0">
      <selection activeCell="C3" sqref="C3"/>
    </sheetView>
  </sheetViews>
  <sheetFormatPr defaultColWidth="0" defaultRowHeight="13.75" customHeight="1" zeroHeight="1"/>
  <cols>
    <col min="1" max="1" width="9.54296875" style="424" customWidth="1"/>
    <col min="2" max="2" width="29.26953125" style="424" customWidth="1"/>
    <col min="3" max="3" width="18.7265625" style="424" customWidth="1"/>
    <col min="4" max="4" width="25" style="424" customWidth="1"/>
    <col min="5" max="5" width="68.1796875" style="424" customWidth="1"/>
    <col min="6" max="6" width="11.1796875" style="424" bestFit="1" customWidth="1"/>
    <col min="7" max="7" width="9.54296875" style="424" customWidth="1"/>
    <col min="8" max="8" width="4.81640625" style="424" customWidth="1"/>
    <col min="9" max="9" width="25.453125" style="424" customWidth="1"/>
    <col min="10" max="13" width="0" style="424" hidden="1" customWidth="1"/>
    <col min="14" max="16384" width="9.54296875" style="424" hidden="1"/>
  </cols>
  <sheetData>
    <row r="1" spans="1:9" s="422" customFormat="1" ht="28" thickBot="1">
      <c r="A1" s="420" t="str">
        <f ca="1" xml:space="preserve"> RIGHT(CELL("filename", $A$1), LEN(CELL("filename", $A$1)) - SEARCH("]", CELL("filename", $A$1)))</f>
        <v>Cover</v>
      </c>
      <c r="B1" s="420"/>
      <c r="C1" s="421"/>
      <c r="D1" s="420"/>
      <c r="E1" s="420"/>
      <c r="F1" s="420"/>
      <c r="G1" s="420"/>
      <c r="H1" s="421"/>
      <c r="I1" s="421"/>
    </row>
    <row r="2" spans="1:9" ht="16.5" thickTop="1">
      <c r="A2" s="423"/>
      <c r="B2" s="423"/>
      <c r="C2" s="423"/>
      <c r="D2" s="423"/>
      <c r="E2" s="423"/>
      <c r="F2" s="423"/>
      <c r="G2" s="423"/>
      <c r="H2" s="423"/>
      <c r="I2" s="423"/>
    </row>
    <row r="3" spans="1:9" ht="16">
      <c r="A3" s="423"/>
      <c r="B3" s="425" t="s">
        <v>0</v>
      </c>
      <c r="C3" s="425" t="s">
        <v>1</v>
      </c>
      <c r="D3" s="423"/>
      <c r="E3" s="423"/>
      <c r="F3" s="423"/>
      <c r="G3" s="423"/>
      <c r="H3" s="423"/>
      <c r="I3" s="423"/>
    </row>
    <row r="4" spans="1:9" ht="16">
      <c r="A4" s="423"/>
      <c r="B4" s="425" t="s">
        <v>2</v>
      </c>
      <c r="C4" s="426">
        <v>2</v>
      </c>
      <c r="D4" s="423"/>
      <c r="E4" s="423"/>
      <c r="F4" s="423"/>
      <c r="G4" s="423"/>
      <c r="H4" s="423"/>
      <c r="I4" s="423"/>
    </row>
    <row r="5" spans="1:9" ht="16">
      <c r="A5" s="423"/>
      <c r="B5" s="425" t="s">
        <v>3</v>
      </c>
      <c r="C5" s="425" t="s">
        <v>255</v>
      </c>
      <c r="D5" s="423"/>
      <c r="E5" s="423"/>
      <c r="F5" s="423"/>
      <c r="G5" s="423"/>
      <c r="H5" s="423"/>
      <c r="I5" s="423"/>
    </row>
    <row r="6" spans="1:9" ht="16">
      <c r="A6" s="423"/>
      <c r="B6" s="425" t="s">
        <v>4</v>
      </c>
      <c r="C6" s="459">
        <v>44167</v>
      </c>
      <c r="D6" s="423"/>
      <c r="E6" s="423"/>
      <c r="F6" s="423"/>
      <c r="G6" s="423"/>
      <c r="H6" s="423"/>
      <c r="I6" s="423"/>
    </row>
    <row r="7" spans="1:9" ht="16">
      <c r="A7" s="423"/>
      <c r="B7" s="425" t="s">
        <v>5</v>
      </c>
      <c r="C7" s="425" t="s">
        <v>6</v>
      </c>
      <c r="D7" s="423"/>
      <c r="E7" s="423"/>
      <c r="F7" s="423"/>
      <c r="G7" s="423"/>
      <c r="H7" s="423"/>
      <c r="I7" s="423"/>
    </row>
    <row r="8" spans="1:9" ht="16">
      <c r="A8" s="423"/>
      <c r="B8" s="425" t="s">
        <v>7</v>
      </c>
      <c r="C8" s="425" t="s">
        <v>8</v>
      </c>
      <c r="D8" s="423"/>
      <c r="E8" s="423"/>
      <c r="F8" s="423"/>
      <c r="G8" s="423"/>
      <c r="H8" s="423"/>
      <c r="I8" s="423"/>
    </row>
    <row r="9" spans="1:9" ht="16">
      <c r="A9" s="423"/>
      <c r="B9" s="423"/>
      <c r="C9" s="423"/>
      <c r="D9" s="423"/>
      <c r="E9" s="423"/>
      <c r="F9" s="423"/>
      <c r="G9" s="423"/>
      <c r="H9" s="423"/>
      <c r="I9" s="423"/>
    </row>
    <row r="10" spans="1:9" ht="14.5">
      <c r="A10" s="427"/>
      <c r="B10" s="427"/>
      <c r="C10" s="428"/>
      <c r="D10" s="427"/>
      <c r="E10" s="427"/>
      <c r="F10" s="427"/>
      <c r="G10" s="427"/>
      <c r="H10" s="427"/>
      <c r="I10" s="427"/>
    </row>
    <row r="11" spans="1:9" ht="14">
      <c r="A11" s="427"/>
      <c r="B11" s="427" t="s">
        <v>9</v>
      </c>
      <c r="C11" s="427" t="s">
        <v>10</v>
      </c>
      <c r="D11" s="427"/>
      <c r="E11" s="427"/>
      <c r="F11" s="427"/>
      <c r="G11" s="427"/>
      <c r="H11" s="427"/>
      <c r="I11" s="427"/>
    </row>
    <row r="12" spans="1:9" ht="14">
      <c r="A12" s="427"/>
      <c r="B12" s="427"/>
      <c r="C12" s="427"/>
      <c r="D12" s="427"/>
      <c r="E12" s="427"/>
      <c r="F12" s="427"/>
      <c r="G12" s="427"/>
      <c r="H12" s="427"/>
      <c r="I12" s="427"/>
    </row>
    <row r="13" spans="1:9" ht="14">
      <c r="A13" s="427"/>
      <c r="B13" s="427"/>
      <c r="C13" s="427"/>
      <c r="D13" s="427"/>
      <c r="E13" s="427"/>
      <c r="F13" s="427"/>
      <c r="G13" s="427"/>
      <c r="H13" s="427"/>
      <c r="I13" s="427"/>
    </row>
    <row r="14" spans="1:9" ht="14">
      <c r="A14" s="427"/>
      <c r="B14" s="427"/>
      <c r="C14" s="427"/>
      <c r="D14" s="427"/>
      <c r="E14" s="427"/>
      <c r="F14" s="427"/>
      <c r="G14" s="427"/>
      <c r="H14" s="427"/>
      <c r="I14" s="427"/>
    </row>
    <row r="15" spans="1:9" ht="14">
      <c r="A15" s="427"/>
      <c r="B15" s="427"/>
      <c r="C15" s="427"/>
      <c r="D15" s="427"/>
      <c r="E15" s="427"/>
      <c r="F15" s="427"/>
      <c r="G15" s="427"/>
      <c r="H15" s="427"/>
      <c r="I15" s="427"/>
    </row>
    <row r="16" spans="1:9" ht="14">
      <c r="A16" s="427"/>
      <c r="B16" s="427"/>
      <c r="C16" s="427"/>
      <c r="D16" s="427"/>
      <c r="E16" s="427"/>
      <c r="F16" s="427"/>
      <c r="G16" s="427"/>
      <c r="H16" s="427"/>
      <c r="I16" s="427"/>
    </row>
    <row r="17" spans="1:9" ht="14">
      <c r="A17" s="427"/>
      <c r="B17" s="427" t="s">
        <v>11</v>
      </c>
      <c r="C17" s="427" t="s">
        <v>12</v>
      </c>
      <c r="D17" s="427"/>
      <c r="E17" s="427"/>
      <c r="F17" s="427"/>
      <c r="G17" s="427"/>
      <c r="H17" s="427"/>
      <c r="I17" s="427"/>
    </row>
    <row r="18" spans="1:9" ht="14">
      <c r="A18" s="427"/>
      <c r="B18" s="427"/>
      <c r="C18" s="427"/>
      <c r="D18" s="427"/>
      <c r="E18" s="427"/>
      <c r="F18" s="427"/>
      <c r="G18" s="427"/>
      <c r="H18" s="427"/>
      <c r="I18" s="427"/>
    </row>
    <row r="19" spans="1:9" ht="16">
      <c r="A19" s="427"/>
      <c r="B19" s="427" t="s">
        <v>13</v>
      </c>
      <c r="C19" s="427" t="s">
        <v>12</v>
      </c>
      <c r="D19" s="429"/>
      <c r="E19" s="429"/>
      <c r="F19" s="429"/>
      <c r="G19" s="427"/>
      <c r="H19" s="427"/>
      <c r="I19" s="427"/>
    </row>
    <row r="20" spans="1:9" ht="16">
      <c r="A20" s="427"/>
      <c r="B20" s="427"/>
      <c r="C20" s="429"/>
      <c r="D20" s="429"/>
      <c r="E20" s="429"/>
      <c r="F20" s="429"/>
      <c r="G20" s="427"/>
      <c r="H20" s="427"/>
      <c r="I20" s="427"/>
    </row>
    <row r="21" spans="1:9" ht="14">
      <c r="A21" s="427"/>
      <c r="B21" s="427"/>
      <c r="C21" s="430" t="s">
        <v>14</v>
      </c>
      <c r="D21" s="431"/>
      <c r="E21" s="432" t="s">
        <v>15</v>
      </c>
      <c r="F21" s="433" t="s">
        <v>16</v>
      </c>
      <c r="G21" s="427"/>
      <c r="H21" s="427"/>
      <c r="I21" s="427"/>
    </row>
    <row r="22" spans="1:9" ht="37.5">
      <c r="A22" s="427"/>
      <c r="B22" s="427"/>
      <c r="C22" s="463" t="s">
        <v>17</v>
      </c>
      <c r="D22" s="464"/>
      <c r="E22" s="434" t="s">
        <v>18</v>
      </c>
      <c r="F22" s="435" t="s">
        <v>19</v>
      </c>
      <c r="G22" s="427"/>
      <c r="H22" s="427"/>
      <c r="I22" s="427"/>
    </row>
    <row r="23" spans="1:9" ht="14">
      <c r="A23" s="427"/>
      <c r="B23" s="427"/>
      <c r="C23" s="427"/>
      <c r="D23" s="427"/>
      <c r="E23" s="427"/>
      <c r="F23" s="427"/>
      <c r="G23" s="427"/>
      <c r="H23" s="427"/>
      <c r="I23" s="427"/>
    </row>
    <row r="24" spans="1:9" ht="14">
      <c r="A24" s="427"/>
      <c r="B24" s="427"/>
      <c r="C24" s="427"/>
      <c r="D24" s="427"/>
      <c r="E24" s="427"/>
      <c r="F24" s="427"/>
      <c r="G24" s="427"/>
      <c r="H24" s="427"/>
      <c r="I24" s="427"/>
    </row>
    <row r="25" spans="1:9" ht="16">
      <c r="B25" s="427" t="s">
        <v>20</v>
      </c>
      <c r="C25" s="436" t="s">
        <v>21</v>
      </c>
      <c r="D25" s="429"/>
      <c r="E25" s="429"/>
      <c r="F25" s="429"/>
    </row>
    <row r="26" spans="1:9" ht="16">
      <c r="B26" s="437"/>
      <c r="C26" s="429"/>
      <c r="D26" s="429"/>
      <c r="E26" s="429"/>
      <c r="F26" s="429"/>
    </row>
    <row r="27" spans="1:9" ht="16">
      <c r="B27" s="437"/>
      <c r="C27" s="430" t="s">
        <v>22</v>
      </c>
      <c r="D27" s="432" t="s">
        <v>23</v>
      </c>
      <c r="E27" s="432" t="s">
        <v>24</v>
      </c>
      <c r="F27" s="433" t="s">
        <v>25</v>
      </c>
    </row>
    <row r="28" spans="1:9" ht="16">
      <c r="B28" s="437"/>
      <c r="C28" s="465" t="s">
        <v>26</v>
      </c>
      <c r="D28" s="465" t="s">
        <v>27</v>
      </c>
      <c r="E28" s="465" t="s">
        <v>28</v>
      </c>
      <c r="F28" s="438"/>
    </row>
    <row r="29" spans="1:9" ht="16">
      <c r="B29" s="437"/>
      <c r="C29" s="466"/>
      <c r="D29" s="466"/>
      <c r="E29" s="466"/>
      <c r="F29" s="439"/>
    </row>
    <row r="30" spans="1:9" ht="16">
      <c r="B30" s="437"/>
      <c r="C30" s="466"/>
      <c r="D30" s="466"/>
      <c r="E30" s="466"/>
      <c r="F30" s="439"/>
    </row>
    <row r="31" spans="1:9" ht="16">
      <c r="B31" s="437"/>
      <c r="C31" s="467"/>
      <c r="D31" s="467"/>
      <c r="E31" s="467"/>
      <c r="F31" s="440"/>
    </row>
    <row r="32" spans="1:9" ht="14"/>
    <row r="33" spans="1:9" ht="14"/>
    <row r="34" spans="1:9" ht="14">
      <c r="B34" s="427" t="s">
        <v>29</v>
      </c>
      <c r="C34" s="441">
        <v>0</v>
      </c>
    </row>
    <row r="35" spans="1:9" ht="14">
      <c r="B35" s="427" t="s">
        <v>30</v>
      </c>
      <c r="C35" s="442">
        <v>0</v>
      </c>
    </row>
    <row r="36" spans="1:9" ht="14"/>
    <row r="37" spans="1:9" ht="14">
      <c r="B37" s="427" t="s">
        <v>31</v>
      </c>
      <c r="C37" s="427" t="s">
        <v>32</v>
      </c>
      <c r="D37" s="427"/>
    </row>
    <row r="38" spans="1:9" ht="14">
      <c r="B38" s="427"/>
      <c r="C38" s="427" t="s">
        <v>33</v>
      </c>
      <c r="D38" s="443" t="s">
        <v>34</v>
      </c>
    </row>
    <row r="39" spans="1:9" ht="14"/>
    <row r="40" spans="1:9" ht="14"/>
    <row r="41" spans="1:9" ht="14">
      <c r="A41" s="444" t="s">
        <v>35</v>
      </c>
      <c r="B41" s="444"/>
      <c r="C41" s="444"/>
      <c r="D41" s="445"/>
      <c r="E41" s="446"/>
      <c r="F41" s="446"/>
      <c r="G41" s="446"/>
      <c r="H41" s="446"/>
      <c r="I41" s="446"/>
    </row>
    <row r="42" spans="1:9" ht="14"/>
    <row r="43" spans="1:9" ht="14"/>
    <row r="44" spans="1:9" ht="14"/>
    <row r="45" spans="1:9" ht="14" hidden="1"/>
    <row r="46" spans="1:9" ht="14" hidden="1"/>
    <row r="47" spans="1:9" ht="14" hidden="1"/>
    <row r="48" spans="1:9" ht="14" hidden="1"/>
    <row r="49" ht="14" hidden="1"/>
    <row r="50" ht="14" hidden="1"/>
    <row r="51" ht="14" hidden="1"/>
    <row r="52" ht="14" hidden="1"/>
    <row r="53" ht="14" hidden="1"/>
    <row r="54" ht="14" hidden="1"/>
    <row r="55" ht="14" hidden="1"/>
    <row r="56" ht="14" hidden="1"/>
    <row r="57" ht="14" hidden="1"/>
    <row r="58" ht="14" hidden="1"/>
    <row r="59" ht="14" hidden="1"/>
    <row r="60" ht="14" hidden="1"/>
    <row r="61" ht="14" hidden="1"/>
    <row r="62" ht="14" hidden="1"/>
    <row r="63" ht="14" hidden="1"/>
    <row r="64" ht="14" hidden="1"/>
    <row r="65" ht="14" hidden="1"/>
    <row r="66" ht="14" hidden="1"/>
    <row r="67" ht="14" hidden="1"/>
    <row r="68" ht="14" hidden="1"/>
    <row r="69" ht="14" hidden="1"/>
  </sheetData>
  <mergeCells count="4">
    <mergeCell ref="C22:D22"/>
    <mergeCell ref="C28:C31"/>
    <mergeCell ref="D28:D31"/>
    <mergeCell ref="E28:E31"/>
  </mergeCells>
  <conditionalFormatting sqref="C34">
    <cfRule type="cellIs" dxfId="31" priority="3" stopIfTrue="1" operator="notEqual">
      <formula>0</formula>
    </cfRule>
    <cfRule type="cellIs" dxfId="30" priority="4" stopIfTrue="1" operator="equal">
      <formula>""</formula>
    </cfRule>
  </conditionalFormatting>
  <conditionalFormatting sqref="C35">
    <cfRule type="cellIs" dxfId="29" priority="1" stopIfTrue="1" operator="notEqual">
      <formula>0</formula>
    </cfRule>
    <cfRule type="cellIs" dxfId="28" priority="2" stopIfTrue="1" operator="equal">
      <formula>""</formula>
    </cfRule>
  </conditionalFormatting>
  <dataValidations count="1">
    <dataValidation type="list" allowBlank="1" showInputMessage="1" showErrorMessage="1" sqref="C28:C31"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10" orientation="portrait" r:id="rId2"/>
  <headerFooter>
    <oddHeader>&amp;LPage &amp;P of &amp;N&amp;CSheet: &amp;A&amp;ROFFICIAL SENSITIVE</oddHeader>
    <oddFooter>&amp;L&amp;F printed on &amp;D at &amp;T&amp;ROFWAT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09"/>
  <sheetViews>
    <sheetView showGridLines="0" defaultGridColor="0" colorId="22" zoomScale="80" zoomScaleNormal="80" workbookViewId="0">
      <pane ySplit="1" topLeftCell="A2" activePane="bottomLeft" state="frozen"/>
      <selection activeCell="C56" sqref="C56"/>
      <selection pane="bottomLeft"/>
    </sheetView>
  </sheetViews>
  <sheetFormatPr defaultColWidth="0" defaultRowHeight="13" zeroHeight="1" outlineLevelRow="1"/>
  <cols>
    <col min="1" max="1" width="1.453125" style="103" customWidth="1"/>
    <col min="2" max="4" width="1.453125" style="93" customWidth="1"/>
    <col min="5" max="5" width="2.54296875" style="93" customWidth="1"/>
    <col min="6" max="6" width="4.54296875" style="93" customWidth="1"/>
    <col min="7" max="7" width="2.54296875" style="93" customWidth="1"/>
    <col min="8" max="8" width="30.54296875" style="105" customWidth="1"/>
    <col min="9" max="9" width="2.54296875" style="93" customWidth="1"/>
    <col min="10" max="10" width="4.54296875" style="93" customWidth="1"/>
    <col min="11" max="12" width="2.54296875" style="93" customWidth="1"/>
    <col min="13" max="13" width="30.54296875" style="93" customWidth="1"/>
    <col min="14" max="15" width="2.54296875" style="93" customWidth="1"/>
    <col min="16" max="16" width="4.54296875" style="93" customWidth="1"/>
    <col min="17" max="18" width="2.54296875" style="93" customWidth="1"/>
    <col min="19" max="19" width="30.54296875" style="93" customWidth="1"/>
    <col min="20" max="21" width="2.54296875" style="93" customWidth="1"/>
    <col min="22" max="22" width="5.54296875" style="93" customWidth="1"/>
    <col min="23" max="24" width="2.54296875" style="93" customWidth="1"/>
    <col min="25" max="25" width="30.54296875" style="93" customWidth="1"/>
    <col min="26" max="29" width="2.54296875" style="93" customWidth="1"/>
    <col min="30" max="16384" width="9.1796875" style="93" hidden="1"/>
  </cols>
  <sheetData>
    <row r="1" spans="1:29" ht="24.75" customHeight="1">
      <c r="A1" s="309" t="str">
        <f ca="1" xml:space="preserve"> RIGHT(CELL("filename", $A$1), LEN(CELL("filename", $A$1)) - SEARCH("]", CELL("filename", $A$1)))</f>
        <v>Map &amp; Key</v>
      </c>
      <c r="B1" s="211"/>
      <c r="C1" s="212"/>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29"/>
    <row r="3" spans="1:29" ht="12.75" customHeight="1">
      <c r="A3" s="94" t="s">
        <v>36</v>
      </c>
      <c r="B3" s="94"/>
      <c r="C3" s="95"/>
      <c r="D3" s="96"/>
      <c r="E3" s="94"/>
      <c r="F3" s="94"/>
      <c r="G3" s="94"/>
      <c r="H3" s="94"/>
      <c r="I3" s="94"/>
      <c r="J3" s="94"/>
      <c r="K3" s="94"/>
      <c r="L3" s="94"/>
      <c r="M3" s="94"/>
      <c r="N3" s="94"/>
      <c r="O3" s="94"/>
      <c r="P3" s="94"/>
      <c r="Q3" s="94"/>
      <c r="R3" s="94"/>
      <c r="S3" s="94"/>
      <c r="T3" s="94"/>
      <c r="U3" s="94"/>
      <c r="V3" s="95"/>
      <c r="W3" s="95"/>
      <c r="X3" s="95"/>
      <c r="Y3" s="95"/>
      <c r="Z3" s="95"/>
      <c r="AA3" s="95"/>
      <c r="AB3" s="95"/>
      <c r="AC3" s="95"/>
    </row>
    <row r="4" spans="1:29"/>
    <row r="5" spans="1:29" ht="15.5" outlineLevel="1">
      <c r="A5" s="97"/>
      <c r="B5" s="98"/>
      <c r="C5" s="98"/>
      <c r="D5" s="98"/>
      <c r="E5" s="98"/>
      <c r="F5" s="99" t="s">
        <v>37</v>
      </c>
      <c r="G5" s="100"/>
      <c r="H5" s="100"/>
      <c r="I5" s="100"/>
      <c r="J5" s="100"/>
      <c r="K5" s="100"/>
      <c r="L5" s="101"/>
      <c r="M5" s="99"/>
      <c r="N5" s="99"/>
      <c r="O5" s="101"/>
      <c r="P5" s="101"/>
      <c r="Q5" s="101"/>
      <c r="R5" s="100"/>
      <c r="S5" s="100"/>
      <c r="T5" s="100"/>
      <c r="U5" s="102"/>
      <c r="V5" s="98"/>
      <c r="W5" s="98"/>
      <c r="X5" s="98"/>
      <c r="Y5" s="98"/>
      <c r="Z5" s="98"/>
      <c r="AA5" s="98"/>
      <c r="AB5" s="98"/>
      <c r="AC5" s="98"/>
    </row>
    <row r="6" spans="1:29" ht="13.5" outlineLevel="1" thickBot="1">
      <c r="F6" s="104"/>
      <c r="H6" s="93"/>
      <c r="M6" s="105"/>
      <c r="N6" s="105"/>
      <c r="U6" s="106"/>
    </row>
    <row r="7" spans="1:29" outlineLevel="1">
      <c r="F7" s="104"/>
      <c r="H7" s="107"/>
      <c r="M7" s="105"/>
      <c r="N7" s="105"/>
      <c r="S7" s="108"/>
      <c r="U7" s="106"/>
    </row>
    <row r="8" spans="1:29" ht="15" customHeight="1" outlineLevel="1">
      <c r="F8" s="104"/>
      <c r="H8" s="109" t="s">
        <v>38</v>
      </c>
      <c r="M8" s="105"/>
      <c r="N8" s="105"/>
      <c r="S8" s="110" t="s">
        <v>39</v>
      </c>
      <c r="U8" s="106"/>
    </row>
    <row r="9" spans="1:29" ht="13.5" outlineLevel="1" thickBot="1">
      <c r="F9" s="104"/>
      <c r="H9" s="111"/>
      <c r="M9" s="105"/>
      <c r="N9" s="105"/>
      <c r="S9" s="112"/>
      <c r="U9" s="106"/>
    </row>
    <row r="10" spans="1:29" outlineLevel="1">
      <c r="F10" s="104"/>
      <c r="H10" s="93"/>
      <c r="M10" s="105"/>
      <c r="N10" s="105"/>
      <c r="U10" s="106"/>
    </row>
    <row r="11" spans="1:29" outlineLevel="1">
      <c r="F11" s="104"/>
      <c r="H11" s="93"/>
      <c r="M11" s="105"/>
      <c r="N11" s="105"/>
      <c r="U11" s="106"/>
    </row>
    <row r="12" spans="1:29" outlineLevel="1">
      <c r="F12" s="104"/>
      <c r="H12" s="93"/>
      <c r="M12" s="105"/>
      <c r="N12" s="105"/>
      <c r="U12" s="106"/>
    </row>
    <row r="13" spans="1:29" ht="15.5" outlineLevel="1">
      <c r="A13" s="97"/>
      <c r="B13" s="98"/>
      <c r="C13" s="98"/>
      <c r="D13" s="98"/>
      <c r="E13" s="98"/>
      <c r="F13" s="113" t="s">
        <v>40</v>
      </c>
      <c r="G13" s="114"/>
      <c r="H13" s="114"/>
      <c r="I13" s="114"/>
      <c r="J13" s="114"/>
      <c r="K13" s="114"/>
      <c r="L13" s="114"/>
      <c r="M13" s="113"/>
      <c r="N13" s="113"/>
      <c r="O13" s="114"/>
      <c r="P13" s="114"/>
      <c r="Q13" s="114"/>
      <c r="R13" s="114"/>
      <c r="S13" s="114"/>
      <c r="T13" s="114"/>
      <c r="U13" s="115"/>
      <c r="V13" s="98"/>
      <c r="W13" s="98"/>
      <c r="X13" s="98"/>
      <c r="Y13" s="98"/>
      <c r="Z13" s="98"/>
      <c r="AA13" s="98"/>
      <c r="AB13" s="98"/>
      <c r="AC13" s="98"/>
    </row>
    <row r="14" spans="1:29" outlineLevel="1">
      <c r="F14" s="104"/>
      <c r="H14" s="93"/>
      <c r="M14" s="105"/>
      <c r="N14" s="105"/>
      <c r="U14" s="106"/>
    </row>
    <row r="15" spans="1:29" outlineLevel="1">
      <c r="F15" s="104"/>
      <c r="H15" s="93"/>
      <c r="M15" s="105"/>
      <c r="N15" s="105"/>
      <c r="U15" s="106"/>
    </row>
    <row r="16" spans="1:29" outlineLevel="1">
      <c r="F16" s="104"/>
      <c r="H16" s="93"/>
      <c r="M16" s="105"/>
      <c r="N16" s="105"/>
      <c r="U16" s="106"/>
    </row>
    <row r="17" spans="1:29" ht="13.5" outlineLevel="1" thickBot="1">
      <c r="F17" s="104"/>
      <c r="H17" s="93"/>
      <c r="M17" s="105"/>
      <c r="N17" s="105"/>
      <c r="U17" s="106"/>
    </row>
    <row r="18" spans="1:29" outlineLevel="1">
      <c r="F18" s="104"/>
      <c r="H18" s="116"/>
      <c r="M18" s="116"/>
      <c r="S18" s="116"/>
      <c r="U18" s="106"/>
    </row>
    <row r="19" spans="1:29" ht="15" customHeight="1" outlineLevel="1">
      <c r="F19" s="104"/>
      <c r="H19" s="117" t="s">
        <v>41</v>
      </c>
      <c r="M19" s="117" t="s">
        <v>42</v>
      </c>
      <c r="S19" s="117" t="s">
        <v>43</v>
      </c>
      <c r="U19" s="106"/>
    </row>
    <row r="20" spans="1:29" outlineLevel="1">
      <c r="F20" s="104"/>
      <c r="H20" s="118"/>
      <c r="M20" s="118"/>
      <c r="S20" s="118"/>
      <c r="U20" s="106"/>
    </row>
    <row r="21" spans="1:29" outlineLevel="1">
      <c r="F21" s="104"/>
      <c r="H21" s="93"/>
      <c r="M21" s="105"/>
      <c r="N21" s="105"/>
      <c r="U21" s="106"/>
    </row>
    <row r="22" spans="1:29" outlineLevel="1">
      <c r="F22" s="104"/>
      <c r="H22" s="93"/>
      <c r="M22" s="105"/>
      <c r="N22" s="105"/>
      <c r="U22" s="106"/>
    </row>
    <row r="23" spans="1:29" outlineLevel="1">
      <c r="F23" s="104"/>
      <c r="H23" s="93"/>
      <c r="M23" s="105"/>
      <c r="N23" s="105"/>
      <c r="U23" s="106"/>
    </row>
    <row r="24" spans="1:29" outlineLevel="1">
      <c r="F24" s="119"/>
      <c r="G24" s="120"/>
      <c r="H24" s="120"/>
      <c r="I24" s="120"/>
      <c r="J24" s="120"/>
      <c r="K24" s="120"/>
      <c r="L24" s="120"/>
      <c r="M24" s="121"/>
      <c r="N24" s="121"/>
      <c r="O24" s="120"/>
      <c r="P24" s="120"/>
      <c r="Q24" s="120"/>
      <c r="R24" s="120"/>
      <c r="S24" s="120"/>
      <c r="T24" s="120"/>
      <c r="U24" s="122"/>
    </row>
    <row r="25" spans="1:29" ht="14.5" outlineLevel="1">
      <c r="F25" s="123" t="s">
        <v>44</v>
      </c>
      <c r="H25" s="93"/>
      <c r="M25" s="105"/>
      <c r="N25" s="105"/>
    </row>
    <row r="26" spans="1:29" outlineLevel="1">
      <c r="H26" s="93"/>
      <c r="M26" s="105"/>
      <c r="N26" s="105"/>
    </row>
    <row r="27" spans="1:29">
      <c r="H27" s="93"/>
      <c r="M27" s="105"/>
      <c r="N27" s="105"/>
    </row>
    <row r="28" spans="1:29" ht="12.75" customHeight="1">
      <c r="A28" s="94" t="s">
        <v>45</v>
      </c>
      <c r="B28" s="94"/>
      <c r="C28" s="95"/>
      <c r="D28" s="96"/>
      <c r="E28" s="94"/>
      <c r="F28" s="94"/>
      <c r="G28" s="94"/>
      <c r="H28" s="94"/>
      <c r="I28" s="94"/>
      <c r="J28" s="94"/>
      <c r="K28" s="94"/>
      <c r="L28" s="94"/>
      <c r="M28" s="94"/>
      <c r="N28" s="94"/>
      <c r="O28" s="94"/>
      <c r="P28" s="94"/>
      <c r="Q28" s="94"/>
      <c r="R28" s="94"/>
      <c r="S28" s="94"/>
      <c r="T28" s="94"/>
      <c r="U28" s="94"/>
      <c r="V28" s="95"/>
      <c r="W28" s="95"/>
      <c r="X28" s="95"/>
      <c r="Y28" s="95"/>
      <c r="Z28" s="95"/>
      <c r="AA28" s="95"/>
      <c r="AB28" s="95"/>
      <c r="AC28" s="95"/>
    </row>
    <row r="29" spans="1:29">
      <c r="H29" s="93"/>
      <c r="M29" s="105"/>
      <c r="N29" s="105"/>
      <c r="S29" s="105"/>
    </row>
    <row r="30" spans="1:29" ht="12.75" customHeight="1" outlineLevel="1">
      <c r="F30" s="124" t="s">
        <v>45</v>
      </c>
      <c r="G30" s="125"/>
      <c r="H30" s="125"/>
      <c r="I30" s="125"/>
      <c r="J30" s="125"/>
      <c r="K30" s="125"/>
      <c r="L30" s="125"/>
      <c r="M30" s="124"/>
      <c r="N30" s="124"/>
      <c r="O30" s="125"/>
      <c r="P30" s="125"/>
      <c r="Q30" s="125"/>
      <c r="R30" s="125"/>
      <c r="S30" s="124"/>
      <c r="T30" s="125"/>
      <c r="U30" s="125"/>
      <c r="W30" s="124" t="s">
        <v>46</v>
      </c>
      <c r="X30" s="125"/>
      <c r="Y30" s="125"/>
      <c r="Z30" s="125"/>
      <c r="AA30" s="125"/>
      <c r="AB30" s="125"/>
    </row>
    <row r="31" spans="1:29" outlineLevel="1">
      <c r="H31" s="93"/>
      <c r="M31" s="105"/>
      <c r="N31" s="105"/>
      <c r="S31" s="105"/>
    </row>
    <row r="32" spans="1:29" outlineLevel="1">
      <c r="H32" s="126" t="s">
        <v>47</v>
      </c>
      <c r="I32" s="126"/>
      <c r="J32" s="126"/>
      <c r="K32" s="126"/>
      <c r="L32" s="126"/>
      <c r="M32" s="126" t="s">
        <v>48</v>
      </c>
      <c r="N32" s="126"/>
      <c r="O32" s="126"/>
      <c r="P32" s="126"/>
      <c r="Q32" s="126"/>
      <c r="R32" s="126"/>
      <c r="S32" s="126" t="s">
        <v>49</v>
      </c>
      <c r="T32" s="126"/>
      <c r="U32" s="126"/>
      <c r="Y32" s="126" t="s">
        <v>50</v>
      </c>
    </row>
    <row r="33" spans="1:29" outlineLevel="1">
      <c r="F33" s="127"/>
      <c r="G33" s="128"/>
      <c r="H33" s="128"/>
      <c r="I33" s="128"/>
      <c r="J33" s="128"/>
      <c r="K33" s="128"/>
      <c r="L33" s="128"/>
      <c r="M33" s="129"/>
      <c r="N33" s="129"/>
      <c r="O33" s="128"/>
      <c r="P33" s="128"/>
      <c r="Q33" s="128"/>
      <c r="R33" s="128"/>
      <c r="S33" s="129"/>
      <c r="T33" s="128"/>
      <c r="U33" s="130"/>
      <c r="W33" s="127"/>
      <c r="X33" s="128"/>
      <c r="Y33" s="128"/>
      <c r="Z33" s="128"/>
      <c r="AA33" s="130"/>
    </row>
    <row r="34" spans="1:29" ht="13.5" outlineLevel="1" thickBot="1">
      <c r="F34" s="104"/>
      <c r="G34" s="131"/>
      <c r="H34" s="132"/>
      <c r="I34" s="133"/>
      <c r="K34" s="131"/>
      <c r="L34" s="132"/>
      <c r="M34" s="134"/>
      <c r="N34" s="132"/>
      <c r="O34" s="133"/>
      <c r="R34" s="131"/>
      <c r="S34" s="132"/>
      <c r="T34" s="133"/>
      <c r="U34" s="106"/>
      <c r="W34" s="104"/>
      <c r="X34" s="135"/>
      <c r="Y34" s="136"/>
      <c r="Z34" s="137"/>
      <c r="AA34" s="106"/>
    </row>
    <row r="35" spans="1:29" ht="16" outlineLevel="1" thickBot="1">
      <c r="F35" s="104"/>
      <c r="G35" s="138"/>
      <c r="H35" s="139" t="str">
        <f ca="1">Inputs!A1</f>
        <v>Inputs</v>
      </c>
      <c r="I35" s="140"/>
      <c r="J35" s="141"/>
      <c r="K35" s="142"/>
      <c r="L35" s="143"/>
      <c r="M35" s="144" t="str">
        <f ca="1">Time!A1</f>
        <v>Time</v>
      </c>
      <c r="O35" s="140"/>
      <c r="R35" s="145"/>
      <c r="S35" s="146" t="str">
        <f ca="1">Output!A1</f>
        <v>Output</v>
      </c>
      <c r="T35" s="147"/>
      <c r="U35" s="106"/>
      <c r="W35" s="104"/>
      <c r="X35" s="148"/>
      <c r="Y35" s="149" t="str">
        <f ca="1" xml:space="preserve"> 'Map &amp; Key'!$A$1</f>
        <v>Map &amp; Key</v>
      </c>
      <c r="Z35" s="150"/>
      <c r="AA35" s="106"/>
    </row>
    <row r="36" spans="1:29" ht="50" outlineLevel="1">
      <c r="A36" s="151"/>
      <c r="B36" s="151"/>
      <c r="C36" s="151"/>
      <c r="D36" s="151"/>
      <c r="E36" s="151"/>
      <c r="F36" s="152"/>
      <c r="G36" s="217"/>
      <c r="H36" s="218" t="s">
        <v>51</v>
      </c>
      <c r="I36" s="219"/>
      <c r="J36" s="141"/>
      <c r="K36" s="145"/>
      <c r="L36" s="154"/>
      <c r="M36" s="153" t="s">
        <v>52</v>
      </c>
      <c r="N36" s="151"/>
      <c r="O36" s="147"/>
      <c r="P36" s="151"/>
      <c r="R36" s="215"/>
      <c r="S36" s="214" t="s">
        <v>53</v>
      </c>
      <c r="T36" s="216"/>
      <c r="U36" s="106"/>
      <c r="V36" s="151"/>
      <c r="W36" s="152"/>
      <c r="X36" s="155"/>
      <c r="Y36" s="153" t="s">
        <v>54</v>
      </c>
      <c r="Z36" s="156"/>
      <c r="AA36" s="157"/>
    </row>
    <row r="37" spans="1:29" ht="14.5" outlineLevel="1" thickBot="1">
      <c r="A37" s="151"/>
      <c r="B37" s="151"/>
      <c r="C37" s="151"/>
      <c r="D37" s="151"/>
      <c r="E37" s="151"/>
      <c r="F37" s="152"/>
      <c r="G37" s="154"/>
      <c r="H37" s="153"/>
      <c r="I37" s="151"/>
      <c r="J37" s="141"/>
      <c r="K37" s="145"/>
      <c r="L37" s="154"/>
      <c r="M37" s="153"/>
      <c r="N37" s="151"/>
      <c r="O37" s="147"/>
      <c r="P37" s="151"/>
      <c r="S37" s="153"/>
      <c r="U37" s="106"/>
      <c r="V37" s="151"/>
      <c r="W37" s="152"/>
      <c r="X37" s="160"/>
      <c r="Y37" s="161"/>
      <c r="Z37" s="162"/>
      <c r="AA37" s="157"/>
    </row>
    <row r="38" spans="1:29" ht="14.5" outlineLevel="1" thickBot="1">
      <c r="A38" s="151"/>
      <c r="B38" s="151"/>
      <c r="C38" s="151"/>
      <c r="D38" s="151"/>
      <c r="E38" s="151"/>
      <c r="F38" s="152"/>
      <c r="G38" s="154"/>
      <c r="H38" s="153"/>
      <c r="I38" s="151"/>
      <c r="J38" s="141"/>
      <c r="K38" s="145"/>
      <c r="L38" s="154"/>
      <c r="M38" s="144" t="str">
        <f ca="1">'Retail (residential)'!A1</f>
        <v>Retail (residential)</v>
      </c>
      <c r="N38" s="151"/>
      <c r="O38" s="147"/>
      <c r="P38" s="151"/>
      <c r="S38" s="153"/>
      <c r="U38" s="106"/>
      <c r="V38" s="151"/>
      <c r="W38" s="152"/>
      <c r="X38"/>
      <c r="Y38"/>
      <c r="Z38"/>
      <c r="AA38" s="106"/>
    </row>
    <row r="39" spans="1:29" ht="25" outlineLevel="1">
      <c r="F39" s="104"/>
      <c r="G39" s="141"/>
      <c r="H39" s="163"/>
      <c r="I39" s="141"/>
      <c r="K39" s="145"/>
      <c r="L39" s="143"/>
      <c r="M39" s="153" t="s">
        <v>55</v>
      </c>
      <c r="O39" s="140"/>
      <c r="U39" s="106"/>
      <c r="W39" s="119"/>
      <c r="X39" s="121"/>
      <c r="Y39" s="121"/>
      <c r="Z39" s="121"/>
      <c r="AA39" s="164"/>
      <c r="AB39"/>
    </row>
    <row r="40" spans="1:29" outlineLevel="1">
      <c r="F40" s="104"/>
      <c r="G40" s="141"/>
      <c r="H40" s="163"/>
      <c r="I40" s="141"/>
      <c r="J40" s="141"/>
      <c r="K40" s="165"/>
      <c r="L40" s="159"/>
      <c r="M40" s="159"/>
      <c r="N40" s="159"/>
      <c r="O40" s="158"/>
      <c r="U40" s="106"/>
      <c r="W40"/>
      <c r="X40"/>
      <c r="Y40"/>
      <c r="Z40"/>
      <c r="AA40"/>
      <c r="AB40"/>
    </row>
    <row r="41" spans="1:29" outlineLevel="1">
      <c r="F41" s="104"/>
      <c r="G41" s="141"/>
      <c r="H41" s="163"/>
      <c r="I41" s="141"/>
      <c r="J41"/>
      <c r="K41"/>
      <c r="L41"/>
      <c r="M41"/>
      <c r="N41"/>
      <c r="O41"/>
      <c r="P41"/>
      <c r="U41" s="106"/>
      <c r="W41"/>
      <c r="X41"/>
      <c r="Y41"/>
      <c r="Z41"/>
      <c r="AA41"/>
      <c r="AB41"/>
    </row>
    <row r="42" spans="1:29" ht="14" outlineLevel="1">
      <c r="A42" s="151"/>
      <c r="B42" s="151"/>
      <c r="C42" s="151"/>
      <c r="D42" s="151"/>
      <c r="E42" s="151"/>
      <c r="F42" s="152"/>
      <c r="G42" s="141"/>
      <c r="H42" s="163"/>
      <c r="I42" s="141"/>
      <c r="J42"/>
      <c r="K42"/>
      <c r="L42"/>
      <c r="M42"/>
      <c r="N42"/>
      <c r="O42"/>
      <c r="P42"/>
      <c r="U42" s="106"/>
      <c r="V42" s="151"/>
      <c r="W42"/>
      <c r="X42"/>
      <c r="Y42"/>
      <c r="Z42"/>
      <c r="AA42"/>
      <c r="AB42"/>
      <c r="AC42"/>
    </row>
    <row r="43" spans="1:29" outlineLevel="1">
      <c r="F43" s="104"/>
      <c r="G43" s="141"/>
      <c r="H43" s="163"/>
      <c r="I43" s="141"/>
      <c r="J43"/>
      <c r="K43"/>
      <c r="L43"/>
      <c r="M43"/>
      <c r="N43"/>
      <c r="O43"/>
      <c r="P43"/>
      <c r="U43" s="106"/>
      <c r="W43"/>
      <c r="X43"/>
      <c r="Y43"/>
      <c r="Z43"/>
      <c r="AA43"/>
      <c r="AB43"/>
      <c r="AC43"/>
    </row>
    <row r="44" spans="1:29" outlineLevel="1">
      <c r="F44" s="104"/>
      <c r="H44" s="153"/>
      <c r="J44"/>
      <c r="K44"/>
      <c r="L44"/>
      <c r="M44"/>
      <c r="N44"/>
      <c r="O44"/>
      <c r="P44"/>
      <c r="U44" s="106"/>
    </row>
    <row r="45" spans="1:29" ht="15.75" customHeight="1" outlineLevel="1">
      <c r="F45" s="119"/>
      <c r="G45" s="120"/>
      <c r="H45" s="120"/>
      <c r="I45" s="120"/>
      <c r="J45" s="120"/>
      <c r="K45" s="120"/>
      <c r="L45" s="166"/>
      <c r="M45" s="121"/>
      <c r="N45" s="121"/>
      <c r="O45" s="120"/>
      <c r="P45" s="120"/>
      <c r="Q45" s="120"/>
      <c r="R45" s="166"/>
      <c r="S45" s="121"/>
      <c r="T45" s="120"/>
      <c r="U45" s="164"/>
    </row>
    <row r="46" spans="1:29" outlineLevel="1"/>
    <row r="47" spans="1:29"/>
    <row r="48" spans="1:29" ht="12.75" customHeight="1">
      <c r="A48" s="94" t="s">
        <v>56</v>
      </c>
      <c r="B48" s="94"/>
      <c r="C48" s="95"/>
      <c r="D48" s="96"/>
      <c r="E48" s="94"/>
      <c r="F48" s="94"/>
      <c r="G48" s="94"/>
      <c r="H48" s="94"/>
      <c r="I48" s="94"/>
      <c r="J48" s="94"/>
      <c r="K48" s="94"/>
      <c r="L48" s="94"/>
      <c r="M48" s="94"/>
      <c r="N48" s="94"/>
      <c r="O48" s="94"/>
      <c r="P48" s="94"/>
      <c r="Q48" s="94"/>
      <c r="R48" s="94"/>
      <c r="S48" s="94"/>
      <c r="T48" s="94"/>
      <c r="U48" s="94"/>
      <c r="V48" s="95"/>
      <c r="W48" s="95"/>
      <c r="X48" s="95"/>
      <c r="Y48" s="95"/>
      <c r="Z48" s="95"/>
      <c r="AA48" s="95"/>
      <c r="AB48" s="95"/>
      <c r="AC48" s="95"/>
    </row>
    <row r="49" spans="1:29">
      <c r="B49" s="103"/>
      <c r="C49" s="167"/>
      <c r="D49" s="143"/>
      <c r="E49" s="168"/>
      <c r="H49" s="93"/>
    </row>
    <row r="50" spans="1:29" outlineLevel="1">
      <c r="B50" s="103"/>
      <c r="C50" s="167"/>
      <c r="D50" s="143"/>
      <c r="H50" s="169" t="s">
        <v>57</v>
      </c>
      <c r="J50" s="93" t="s">
        <v>58</v>
      </c>
    </row>
    <row r="51" spans="1:29" outlineLevel="1">
      <c r="B51" s="103"/>
      <c r="C51" s="167"/>
      <c r="D51" s="143"/>
      <c r="H51" s="170"/>
    </row>
    <row r="52" spans="1:29" outlineLevel="1">
      <c r="B52" s="103"/>
      <c r="C52" s="167"/>
      <c r="D52" s="143"/>
      <c r="H52" s="171" t="s">
        <v>59</v>
      </c>
      <c r="J52" s="93" t="s">
        <v>60</v>
      </c>
    </row>
    <row r="53" spans="1:29" outlineLevel="1">
      <c r="B53" s="103"/>
      <c r="C53" s="167"/>
      <c r="D53" s="143"/>
      <c r="H53" s="170"/>
    </row>
    <row r="54" spans="1:29" outlineLevel="1">
      <c r="B54" s="103"/>
      <c r="C54" s="167"/>
      <c r="D54" s="143"/>
      <c r="H54" s="172" t="s">
        <v>61</v>
      </c>
      <c r="J54" s="93" t="s">
        <v>62</v>
      </c>
    </row>
    <row r="55" spans="1:29" outlineLevel="1">
      <c r="B55" s="103"/>
      <c r="C55" s="167"/>
      <c r="D55" s="143"/>
      <c r="H55" s="170"/>
    </row>
    <row r="56" spans="1:29" outlineLevel="1">
      <c r="B56" s="103"/>
      <c r="C56" s="167"/>
      <c r="D56" s="143"/>
      <c r="H56" s="173" t="s">
        <v>63</v>
      </c>
      <c r="J56" s="93" t="s">
        <v>64</v>
      </c>
    </row>
    <row r="57" spans="1:29" outlineLevel="1">
      <c r="B57" s="103"/>
      <c r="C57" s="167"/>
      <c r="D57" s="143"/>
      <c r="H57" s="170"/>
    </row>
    <row r="58" spans="1:29" outlineLevel="1">
      <c r="B58" s="103"/>
      <c r="C58" s="167"/>
      <c r="D58" s="143"/>
      <c r="H58" s="174" t="s">
        <v>65</v>
      </c>
      <c r="J58" s="93" t="s">
        <v>66</v>
      </c>
    </row>
    <row r="59" spans="1:29" outlineLevel="1">
      <c r="B59" s="103"/>
      <c r="C59" s="167"/>
      <c r="D59" s="143"/>
      <c r="H59" s="170"/>
    </row>
    <row r="60" spans="1:29">
      <c r="B60" s="103"/>
      <c r="C60" s="167"/>
      <c r="D60" s="143"/>
      <c r="H60" s="93"/>
    </row>
    <row r="61" spans="1:29" ht="12.75" customHeight="1">
      <c r="A61" s="94" t="s">
        <v>67</v>
      </c>
      <c r="B61" s="94"/>
      <c r="C61" s="95"/>
      <c r="D61" s="96"/>
      <c r="E61" s="94"/>
      <c r="F61" s="94"/>
      <c r="G61" s="94"/>
      <c r="H61" s="94"/>
      <c r="I61" s="94"/>
      <c r="J61" s="94"/>
      <c r="K61" s="94"/>
      <c r="L61" s="94"/>
      <c r="M61" s="94"/>
      <c r="N61" s="94"/>
      <c r="O61" s="94"/>
      <c r="P61" s="94"/>
      <c r="Q61" s="94"/>
      <c r="R61" s="94"/>
      <c r="S61" s="94"/>
      <c r="T61" s="94"/>
      <c r="U61" s="94"/>
      <c r="V61" s="95"/>
      <c r="W61" s="95"/>
      <c r="X61" s="95"/>
      <c r="Y61" s="95"/>
      <c r="Z61" s="95"/>
      <c r="AA61" s="95"/>
      <c r="AB61" s="95"/>
      <c r="AC61" s="95"/>
    </row>
    <row r="62" spans="1:29">
      <c r="B62" s="103"/>
      <c r="C62" s="167"/>
      <c r="D62" s="143"/>
      <c r="H62" s="93"/>
    </row>
    <row r="63" spans="1:29" outlineLevel="1">
      <c r="B63" s="103" t="s">
        <v>68</v>
      </c>
      <c r="C63" s="167"/>
      <c r="D63" s="143"/>
      <c r="H63" s="93"/>
    </row>
    <row r="64" spans="1:29" outlineLevel="1">
      <c r="B64" s="103"/>
      <c r="C64" s="167"/>
      <c r="D64" s="143"/>
      <c r="H64" s="175" t="s">
        <v>69</v>
      </c>
      <c r="J64" s="93" t="s">
        <v>70</v>
      </c>
    </row>
    <row r="65" spans="2:10" outlineLevel="1">
      <c r="B65" s="103"/>
      <c r="C65" s="167"/>
      <c r="D65" s="143"/>
      <c r="H65" s="93"/>
    </row>
    <row r="66" spans="2:10" outlineLevel="1">
      <c r="B66" s="103"/>
      <c r="C66" s="167"/>
      <c r="D66" s="143"/>
      <c r="H66" s="176" t="s">
        <v>71</v>
      </c>
      <c r="J66" s="93" t="s">
        <v>72</v>
      </c>
    </row>
    <row r="67" spans="2:10" outlineLevel="1">
      <c r="B67" s="103"/>
      <c r="C67" s="167"/>
      <c r="D67" s="143"/>
      <c r="H67" s="93"/>
    </row>
    <row r="68" spans="2:10" outlineLevel="1">
      <c r="B68" s="103"/>
      <c r="C68" s="167"/>
      <c r="D68" s="143"/>
      <c r="H68" s="93" t="s">
        <v>73</v>
      </c>
      <c r="J68" s="93" t="s">
        <v>74</v>
      </c>
    </row>
    <row r="69" spans="2:10" outlineLevel="1">
      <c r="B69" s="103"/>
      <c r="C69" s="167"/>
      <c r="D69" s="143"/>
      <c r="H69" s="93"/>
    </row>
    <row r="70" spans="2:10" outlineLevel="1">
      <c r="B70" s="103" t="s">
        <v>75</v>
      </c>
      <c r="C70" s="167"/>
      <c r="D70" s="143"/>
      <c r="H70" s="93"/>
    </row>
    <row r="71" spans="2:10" outlineLevel="1">
      <c r="B71" s="103"/>
      <c r="C71" s="167"/>
      <c r="D71" s="143"/>
      <c r="H71" s="177" t="s">
        <v>76</v>
      </c>
      <c r="J71" s="93" t="s">
        <v>38</v>
      </c>
    </row>
    <row r="72" spans="2:10" outlineLevel="1">
      <c r="B72" s="103"/>
      <c r="C72" s="167"/>
      <c r="D72" s="143"/>
      <c r="H72" s="93"/>
    </row>
    <row r="73" spans="2:10" outlineLevel="1">
      <c r="B73" s="103"/>
      <c r="C73" s="167"/>
      <c r="D73" s="143"/>
      <c r="H73" s="178" t="s">
        <v>77</v>
      </c>
      <c r="J73" s="93" t="s">
        <v>78</v>
      </c>
    </row>
    <row r="74" spans="2:10" outlineLevel="1">
      <c r="B74" s="103"/>
      <c r="C74" s="167"/>
      <c r="D74" s="143"/>
      <c r="H74" s="93"/>
    </row>
    <row r="75" spans="2:10" outlineLevel="1">
      <c r="B75" s="103"/>
      <c r="C75" s="167"/>
      <c r="D75" s="143"/>
      <c r="H75" s="179" t="s">
        <v>79</v>
      </c>
      <c r="J75" s="93" t="s">
        <v>80</v>
      </c>
    </row>
    <row r="76" spans="2:10" outlineLevel="1">
      <c r="B76" s="103"/>
      <c r="C76" s="167"/>
      <c r="D76" s="143"/>
      <c r="H76" s="93"/>
    </row>
    <row r="77" spans="2:10" outlineLevel="1">
      <c r="B77" s="103"/>
      <c r="C77" s="167"/>
      <c r="D77" s="143"/>
      <c r="H77" s="178" t="s">
        <v>81</v>
      </c>
      <c r="J77" s="93" t="s">
        <v>82</v>
      </c>
    </row>
    <row r="78" spans="2:10" outlineLevel="1">
      <c r="B78" s="103"/>
      <c r="C78" s="167"/>
      <c r="D78" s="143"/>
      <c r="H78" s="93"/>
    </row>
    <row r="79" spans="2:10" outlineLevel="1">
      <c r="B79" s="103" t="s">
        <v>83</v>
      </c>
      <c r="C79" s="167"/>
      <c r="D79" s="143"/>
      <c r="H79" s="93"/>
    </row>
    <row r="80" spans="2:10" outlineLevel="1">
      <c r="B80" s="103"/>
      <c r="C80" s="167"/>
      <c r="D80" s="143"/>
      <c r="H80" s="180" t="s">
        <v>84</v>
      </c>
      <c r="J80" s="93" t="s">
        <v>85</v>
      </c>
    </row>
    <row r="81" spans="2:10" outlineLevel="1">
      <c r="B81" s="103"/>
      <c r="C81" s="167"/>
      <c r="D81" s="143"/>
      <c r="H81" s="93"/>
    </row>
    <row r="82" spans="2:10" outlineLevel="1">
      <c r="B82" s="103"/>
      <c r="C82" s="167"/>
      <c r="D82" s="143"/>
      <c r="H82" s="181" t="s">
        <v>86</v>
      </c>
      <c r="J82" s="93" t="s">
        <v>87</v>
      </c>
    </row>
    <row r="83" spans="2:10" outlineLevel="1">
      <c r="B83" s="103"/>
      <c r="C83" s="167"/>
      <c r="D83" s="143"/>
      <c r="H83" s="93"/>
    </row>
    <row r="84" spans="2:10" outlineLevel="1">
      <c r="B84" s="103"/>
      <c r="C84" s="167"/>
      <c r="D84" s="143"/>
      <c r="H84" s="182" t="s">
        <v>88</v>
      </c>
      <c r="J84" s="93" t="s">
        <v>89</v>
      </c>
    </row>
    <row r="85" spans="2:10" outlineLevel="1">
      <c r="B85" s="103"/>
      <c r="C85" s="167"/>
      <c r="D85" s="143"/>
      <c r="H85" s="93"/>
    </row>
    <row r="86" spans="2:10" outlineLevel="1">
      <c r="B86" s="103"/>
      <c r="C86" s="167"/>
      <c r="D86" s="143"/>
      <c r="H86" s="183" t="s">
        <v>90</v>
      </c>
      <c r="J86" s="93" t="s">
        <v>91</v>
      </c>
    </row>
    <row r="87" spans="2:10" outlineLevel="1">
      <c r="B87" s="103"/>
      <c r="C87" s="167"/>
      <c r="D87" s="143"/>
      <c r="H87" s="93"/>
    </row>
    <row r="88" spans="2:10" outlineLevel="1">
      <c r="B88" s="103"/>
      <c r="C88" s="167"/>
      <c r="D88" s="143"/>
      <c r="H88" s="184" t="s">
        <v>92</v>
      </c>
      <c r="J88" s="93" t="s">
        <v>93</v>
      </c>
    </row>
    <row r="89" spans="2:10" outlineLevel="1">
      <c r="B89" s="103"/>
      <c r="C89" s="167"/>
      <c r="D89" s="143"/>
      <c r="H89" s="93"/>
    </row>
    <row r="90" spans="2:10" outlineLevel="1">
      <c r="B90" s="103" t="s">
        <v>94</v>
      </c>
      <c r="C90" s="167"/>
      <c r="D90" s="143"/>
      <c r="H90" s="93"/>
    </row>
    <row r="91" spans="2:10" outlineLevel="1">
      <c r="B91" s="103"/>
      <c r="C91" s="167"/>
      <c r="D91" s="143"/>
      <c r="H91" s="185" t="s">
        <v>95</v>
      </c>
      <c r="J91" s="93" t="s">
        <v>96</v>
      </c>
    </row>
    <row r="92" spans="2:10" outlineLevel="1">
      <c r="B92" s="103"/>
      <c r="C92" s="167"/>
      <c r="D92" s="143"/>
      <c r="H92" s="93"/>
    </row>
    <row r="93" spans="2:10" outlineLevel="1">
      <c r="B93" s="103"/>
      <c r="C93" s="167"/>
      <c r="D93" s="143"/>
      <c r="H93" s="186" t="s">
        <v>97</v>
      </c>
      <c r="J93" s="93" t="s">
        <v>98</v>
      </c>
    </row>
    <row r="94" spans="2:10" outlineLevel="1">
      <c r="B94" s="103"/>
      <c r="C94" s="167"/>
      <c r="D94" s="143"/>
      <c r="H94" s="93"/>
    </row>
    <row r="95" spans="2:10" outlineLevel="1">
      <c r="B95" s="103"/>
      <c r="C95" s="167"/>
      <c r="D95" s="143"/>
      <c r="H95" s="187" t="s">
        <v>99</v>
      </c>
      <c r="J95" s="93" t="s">
        <v>100</v>
      </c>
    </row>
    <row r="96" spans="2:10" outlineLevel="1">
      <c r="B96" s="103"/>
      <c r="C96" s="167"/>
      <c r="D96" s="143"/>
      <c r="H96" s="93"/>
    </row>
    <row r="97" spans="1:29">
      <c r="B97" s="103"/>
      <c r="C97" s="167"/>
      <c r="E97" s="168"/>
      <c r="G97" s="168"/>
      <c r="H97" s="93"/>
    </row>
    <row r="98" spans="1:29" ht="12.75" customHeight="1">
      <c r="A98" s="94" t="s">
        <v>101</v>
      </c>
      <c r="B98" s="94"/>
      <c r="C98" s="95"/>
      <c r="D98" s="96"/>
      <c r="E98" s="94"/>
      <c r="F98" s="94"/>
      <c r="G98" s="94"/>
      <c r="H98" s="94"/>
      <c r="I98" s="94"/>
      <c r="J98" s="94"/>
      <c r="K98" s="94"/>
      <c r="L98" s="94"/>
      <c r="M98" s="94"/>
      <c r="N98" s="94"/>
      <c r="O98" s="94"/>
      <c r="P98" s="94"/>
      <c r="Q98" s="94"/>
      <c r="R98" s="94"/>
      <c r="S98" s="94"/>
      <c r="T98" s="94"/>
      <c r="U98" s="94"/>
      <c r="V98" s="95"/>
      <c r="W98" s="95"/>
      <c r="X98" s="95"/>
      <c r="Y98" s="95"/>
      <c r="Z98" s="95"/>
      <c r="AA98" s="95"/>
      <c r="AB98" s="95"/>
      <c r="AC98" s="95"/>
    </row>
    <row r="99" spans="1:29">
      <c r="B99" s="103"/>
      <c r="C99" s="167"/>
      <c r="D99" s="143"/>
      <c r="H99" s="93"/>
    </row>
    <row r="100" spans="1:29" outlineLevel="1">
      <c r="B100" s="103"/>
      <c r="C100" s="167"/>
      <c r="D100" s="143"/>
      <c r="H100" s="93" t="s">
        <v>102</v>
      </c>
      <c r="I100" s="93" t="s">
        <v>103</v>
      </c>
    </row>
    <row r="101" spans="1:29" outlineLevel="1">
      <c r="B101" s="103"/>
      <c r="C101" s="167"/>
      <c r="D101" s="143"/>
      <c r="H101" s="93" t="s">
        <v>104</v>
      </c>
      <c r="I101" s="93" t="s">
        <v>105</v>
      </c>
    </row>
    <row r="102" spans="1:29" outlineLevel="1">
      <c r="B102" s="103"/>
      <c r="C102" s="167"/>
      <c r="D102" s="143"/>
      <c r="H102" s="93" t="s">
        <v>106</v>
      </c>
      <c r="I102" s="93" t="s">
        <v>107</v>
      </c>
    </row>
    <row r="103" spans="1:29" outlineLevel="1">
      <c r="B103" s="103"/>
      <c r="C103" s="167"/>
      <c r="D103" s="143"/>
      <c r="H103" s="93" t="s">
        <v>108</v>
      </c>
      <c r="I103" s="93" t="s">
        <v>109</v>
      </c>
    </row>
    <row r="104" spans="1:29" outlineLevel="1">
      <c r="B104" s="103"/>
      <c r="C104" s="167"/>
      <c r="D104" s="143"/>
      <c r="H104" s="93" t="s">
        <v>110</v>
      </c>
      <c r="I104" s="93" t="s">
        <v>111</v>
      </c>
    </row>
    <row r="105" spans="1:29" outlineLevel="1">
      <c r="B105" s="103"/>
      <c r="C105" s="167"/>
      <c r="D105" s="143"/>
      <c r="H105" s="93" t="s">
        <v>112</v>
      </c>
      <c r="I105" s="93" t="s">
        <v>113</v>
      </c>
    </row>
    <row r="106" spans="1:29" outlineLevel="1">
      <c r="B106" s="103"/>
      <c r="C106" s="167"/>
      <c r="D106" s="143"/>
      <c r="H106" s="93" t="s">
        <v>114</v>
      </c>
      <c r="I106" s="93" t="s">
        <v>115</v>
      </c>
    </row>
    <row r="107" spans="1:29" outlineLevel="1">
      <c r="B107" s="103"/>
      <c r="C107" s="167"/>
      <c r="D107" s="143"/>
      <c r="H107" s="93"/>
    </row>
    <row r="108" spans="1:29">
      <c r="B108" s="103"/>
      <c r="C108" s="167"/>
      <c r="D108" s="143"/>
      <c r="H108" s="93"/>
    </row>
    <row r="109" spans="1:29" s="188" customFormat="1">
      <c r="A109" s="188" t="s">
        <v>116</v>
      </c>
      <c r="C109" s="189"/>
      <c r="D109" s="190"/>
      <c r="E109" s="189"/>
      <c r="F109" s="191"/>
    </row>
  </sheetData>
  <conditionalFormatting sqref="Y32">
    <cfRule type="cellIs" dxfId="27" priority="1" stopIfTrue="1" operator="equal">
      <formula>"FEED"</formula>
    </cfRule>
    <cfRule type="cellIs" dxfId="26" priority="2" stopIfTrue="1" operator="equal">
      <formula>"EPC"</formula>
    </cfRule>
    <cfRule type="cellIs" dxfId="25" priority="3" stopIfTrue="1" operator="equal">
      <formula>"Operations"</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outlinePr summaryBelow="0" summaryRight="0"/>
    <pageSetUpPr autoPageBreaks="0"/>
  </sheetPr>
  <dimension ref="A1:Y207"/>
  <sheetViews>
    <sheetView showGridLines="0" defaultGridColor="0" colorId="22" zoomScale="70" zoomScaleNormal="70" workbookViewId="0">
      <pane xSplit="9" ySplit="5" topLeftCell="M6" activePane="bottomRight" state="frozen"/>
      <selection pane="topRight" activeCell="E19" sqref="E19"/>
      <selection pane="bottomLeft" activeCell="E19" sqref="E19"/>
      <selection pane="bottomRight" activeCell="R23" sqref="R23"/>
    </sheetView>
  </sheetViews>
  <sheetFormatPr defaultColWidth="0" defaultRowHeight="13" zeroHeight="1" outlineLevelRow="1"/>
  <cols>
    <col min="1" max="2" width="1.453125" style="60" customWidth="1"/>
    <col min="3" max="3" width="1.453125" style="61" customWidth="1"/>
    <col min="4" max="4" width="1.453125" style="62" customWidth="1"/>
    <col min="5" max="5" width="75.54296875" style="62" customWidth="1"/>
    <col min="6" max="7" width="12.54296875" style="62" customWidth="1"/>
    <col min="8" max="8" width="15.54296875" style="195" customWidth="1"/>
    <col min="9" max="9" width="2.54296875" style="62" customWidth="1"/>
    <col min="10" max="19" width="12.54296875" style="62" customWidth="1"/>
    <col min="20" max="16384" width="9.1796875" hidden="1"/>
  </cols>
  <sheetData>
    <row r="1" spans="1:19" ht="27.5">
      <c r="A1" s="309" t="str">
        <f ca="1" xml:space="preserve"> RIGHT(CELL("filename", $A$1), LEN(CELL("filename", $A$1)) - SEARCH("]", CELL("filename", $A$1)))</f>
        <v>Inputs</v>
      </c>
      <c r="B1" s="211"/>
      <c r="C1" s="212"/>
      <c r="D1" s="211"/>
      <c r="E1" s="211"/>
      <c r="F1" s="211"/>
      <c r="G1" s="211"/>
      <c r="H1" s="211"/>
      <c r="I1" s="211"/>
      <c r="J1" s="211"/>
      <c r="K1" s="211"/>
      <c r="L1" s="211"/>
      <c r="M1" s="211"/>
      <c r="N1" s="211"/>
      <c r="O1" s="211"/>
      <c r="P1" s="211"/>
      <c r="Q1" s="211"/>
      <c r="R1" s="211"/>
      <c r="S1" s="211"/>
    </row>
    <row r="2" spans="1:19">
      <c r="E2" s="62" t="str">
        <f xml:space="preserve"> Time!E$22</f>
        <v>Model Year Ending</v>
      </c>
      <c r="F2" s="65"/>
      <c r="G2" s="65"/>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E3" s="62" t="str">
        <f xml:space="preserve"> Time!E$50</f>
        <v>Time label bar</v>
      </c>
      <c r="F3" s="63"/>
      <c r="G3" s="63"/>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E4" s="62" t="str">
        <f xml:space="preserve"> Time!E$81</f>
        <v>Financial Year Ending</v>
      </c>
      <c r="F4" s="63"/>
      <c r="G4" s="63"/>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19">
      <c r="E5" s="62" t="str">
        <f xml:space="preserve"> Time!E$10</f>
        <v>Model column counter</v>
      </c>
      <c r="F5" s="67" t="s">
        <v>117</v>
      </c>
      <c r="G5" s="60" t="s">
        <v>118</v>
      </c>
      <c r="H5" s="196" t="s">
        <v>119</v>
      </c>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row r="7" spans="1:19" ht="12.75" customHeight="1">
      <c r="A7" s="69" t="s">
        <v>120</v>
      </c>
      <c r="B7" s="69"/>
      <c r="C7" s="70"/>
      <c r="D7" s="69"/>
      <c r="E7" s="69"/>
      <c r="F7" s="69"/>
      <c r="G7" s="69"/>
      <c r="H7" s="197"/>
      <c r="I7" s="69"/>
      <c r="J7" s="69"/>
      <c r="K7" s="69"/>
      <c r="L7" s="69"/>
      <c r="M7" s="69"/>
      <c r="N7" s="69"/>
      <c r="O7" s="69"/>
      <c r="P7" s="69"/>
      <c r="Q7" s="69"/>
      <c r="R7" s="69"/>
      <c r="S7" s="69"/>
    </row>
    <row r="8" spans="1:19" ht="12.75" customHeight="1">
      <c r="A8" s="62"/>
      <c r="C8" s="64"/>
      <c r="E8" s="64"/>
      <c r="F8" s="74"/>
      <c r="G8" s="71"/>
      <c r="H8" s="198"/>
      <c r="I8" s="64"/>
    </row>
    <row r="9" spans="1:19" ht="12.75" customHeight="1" outlineLevel="1">
      <c r="A9" s="62"/>
      <c r="B9" s="72" t="s">
        <v>121</v>
      </c>
      <c r="C9" s="72"/>
      <c r="D9" s="73"/>
      <c r="E9" s="73"/>
      <c r="F9" s="74"/>
      <c r="G9" s="71"/>
      <c r="H9" s="198"/>
    </row>
    <row r="10" spans="1:19" ht="12.75" customHeight="1" outlineLevel="1">
      <c r="A10" s="62"/>
      <c r="C10" s="60"/>
      <c r="F10" s="74"/>
      <c r="G10" s="71"/>
      <c r="H10" s="198"/>
    </row>
    <row r="11" spans="1:19" ht="12.75" customHeight="1" outlineLevel="1">
      <c r="A11" s="62"/>
      <c r="C11" s="60" t="s">
        <v>122</v>
      </c>
      <c r="F11" s="74"/>
      <c r="G11" s="71"/>
      <c r="H11" s="198"/>
    </row>
    <row r="12" spans="1:19" ht="12.75" customHeight="1" outlineLevel="1">
      <c r="A12" s="62"/>
      <c r="B12" s="75"/>
      <c r="C12" s="62"/>
      <c r="E12" s="76" t="s">
        <v>123</v>
      </c>
      <c r="F12" s="343">
        <v>42826</v>
      </c>
      <c r="G12" s="76" t="s">
        <v>124</v>
      </c>
      <c r="I12" s="75"/>
      <c r="J12" s="77"/>
      <c r="K12" s="77"/>
      <c r="L12" s="77"/>
      <c r="M12" s="77"/>
      <c r="N12" s="77"/>
      <c r="O12" s="77"/>
      <c r="P12" s="77"/>
      <c r="Q12" s="77"/>
      <c r="R12" s="77"/>
      <c r="S12" s="77"/>
    </row>
    <row r="13" spans="1:19" ht="12.75" customHeight="1" outlineLevel="1">
      <c r="A13" s="62"/>
      <c r="B13" s="75"/>
      <c r="C13" s="62"/>
      <c r="E13" s="76" t="s">
        <v>125</v>
      </c>
      <c r="F13" s="343">
        <v>43921</v>
      </c>
      <c r="G13" s="76" t="s">
        <v>124</v>
      </c>
      <c r="I13" s="75"/>
      <c r="J13" s="77"/>
      <c r="K13" s="77"/>
      <c r="L13" s="77"/>
      <c r="M13" s="77"/>
      <c r="N13" s="77"/>
      <c r="O13" s="77"/>
      <c r="P13" s="77"/>
      <c r="Q13" s="77"/>
      <c r="R13" s="77"/>
      <c r="S13" s="77"/>
    </row>
    <row r="14" spans="1:19" ht="12.75" customHeight="1" outlineLevel="1">
      <c r="A14" s="62"/>
      <c r="B14" s="75"/>
      <c r="C14" s="77"/>
      <c r="E14" s="77"/>
      <c r="F14" s="344"/>
      <c r="G14" s="71"/>
      <c r="I14" s="77"/>
      <c r="J14" s="77"/>
      <c r="K14" s="77"/>
      <c r="L14" s="77"/>
      <c r="M14" s="77"/>
      <c r="N14" s="77"/>
      <c r="O14" s="77"/>
      <c r="P14" s="77"/>
      <c r="Q14" s="77"/>
      <c r="R14" s="77"/>
      <c r="S14" s="77"/>
    </row>
    <row r="15" spans="1:19" ht="12.75" customHeight="1" outlineLevel="1">
      <c r="A15" s="62"/>
      <c r="C15" s="60" t="s">
        <v>126</v>
      </c>
      <c r="F15" s="340"/>
      <c r="G15" s="71"/>
    </row>
    <row r="16" spans="1:19" ht="12.75" customHeight="1" outlineLevel="1">
      <c r="A16" s="62"/>
      <c r="B16" s="75"/>
      <c r="C16" s="62"/>
      <c r="E16" s="62" t="s">
        <v>127</v>
      </c>
      <c r="F16" s="345">
        <v>2017</v>
      </c>
      <c r="G16" s="66" t="s">
        <v>128</v>
      </c>
      <c r="I16" s="77"/>
      <c r="J16" s="77"/>
      <c r="N16" s="77"/>
      <c r="O16" s="77"/>
      <c r="P16" s="77"/>
      <c r="Q16" s="77"/>
      <c r="R16" s="77"/>
      <c r="S16" s="77"/>
    </row>
    <row r="17" spans="1:19" ht="12.75" customHeight="1" outlineLevel="1">
      <c r="A17" s="62"/>
      <c r="B17" s="75"/>
      <c r="C17" s="62"/>
      <c r="E17" s="62" t="s">
        <v>129</v>
      </c>
      <c r="F17" s="346">
        <v>3</v>
      </c>
      <c r="G17" s="62" t="s">
        <v>130</v>
      </c>
      <c r="I17" s="77"/>
      <c r="J17" s="77"/>
      <c r="N17" s="77"/>
      <c r="O17" s="77"/>
      <c r="P17" s="77"/>
      <c r="Q17" s="77"/>
      <c r="R17" s="77"/>
      <c r="S17" s="77"/>
    </row>
    <row r="18" spans="1:19" ht="12.75" customHeight="1" outlineLevel="1">
      <c r="A18" s="62"/>
      <c r="B18" s="75"/>
      <c r="C18" s="77"/>
      <c r="E18" s="71"/>
      <c r="F18" s="347"/>
      <c r="G18" s="71"/>
      <c r="I18" s="77"/>
      <c r="J18" s="77"/>
      <c r="N18" s="77"/>
      <c r="O18" s="77"/>
      <c r="P18" s="77"/>
      <c r="Q18" s="77"/>
      <c r="R18" s="77"/>
      <c r="S18" s="77"/>
    </row>
    <row r="19" spans="1:19" ht="12.75" customHeight="1" outlineLevel="1">
      <c r="A19" s="62"/>
      <c r="C19" s="60" t="s">
        <v>131</v>
      </c>
      <c r="F19" s="322"/>
      <c r="H19" s="198"/>
      <c r="I19" s="64"/>
    </row>
    <row r="20" spans="1:19" ht="12.75" customHeight="1" outlineLevel="1">
      <c r="A20" s="62"/>
      <c r="C20" s="62"/>
      <c r="E20" s="62" t="s">
        <v>132</v>
      </c>
      <c r="F20" s="348" t="s">
        <v>133</v>
      </c>
      <c r="G20" s="62" t="s">
        <v>134</v>
      </c>
      <c r="H20" s="198"/>
      <c r="I20" s="64"/>
      <c r="K20" s="77"/>
      <c r="M20" s="77"/>
    </row>
    <row r="21" spans="1:19" ht="12.75" customHeight="1" outlineLevel="1">
      <c r="A21" s="62"/>
      <c r="C21" s="62"/>
      <c r="E21" s="62" t="s">
        <v>135</v>
      </c>
      <c r="F21" s="349" t="s">
        <v>136</v>
      </c>
      <c r="G21" s="62" t="s">
        <v>134</v>
      </c>
      <c r="H21" s="198"/>
      <c r="I21" s="64"/>
    </row>
    <row r="22" spans="1:19" ht="12.75" customHeight="1" outlineLevel="1">
      <c r="A22" s="62"/>
      <c r="C22" s="62"/>
      <c r="E22" s="62" t="s">
        <v>137</v>
      </c>
      <c r="F22" s="355" t="s">
        <v>138</v>
      </c>
      <c r="G22" s="88" t="s">
        <v>134</v>
      </c>
      <c r="H22" s="198"/>
      <c r="I22" s="64"/>
    </row>
    <row r="23" spans="1:19" ht="12.75" customHeight="1" outlineLevel="1">
      <c r="A23" s="62"/>
      <c r="C23" s="62"/>
      <c r="F23" s="322"/>
      <c r="H23" s="198"/>
      <c r="I23" s="64"/>
    </row>
    <row r="24" spans="1:19" ht="12.75" customHeight="1" outlineLevel="1">
      <c r="A24" s="62"/>
      <c r="B24" s="72" t="s">
        <v>139</v>
      </c>
      <c r="C24" s="72"/>
      <c r="D24" s="73"/>
      <c r="E24" s="73"/>
      <c r="F24" s="340"/>
      <c r="G24" s="71"/>
      <c r="H24" s="198"/>
    </row>
    <row r="25" spans="1:19" ht="12.75" customHeight="1" outlineLevel="1">
      <c r="A25" s="62"/>
      <c r="C25" s="62"/>
      <c r="F25" s="322"/>
      <c r="H25" s="198"/>
      <c r="I25" s="64"/>
    </row>
    <row r="26" spans="1:19" ht="12.75" customHeight="1" outlineLevel="1">
      <c r="A26" s="62"/>
      <c r="E26" s="76" t="s">
        <v>140</v>
      </c>
      <c r="F26" s="343">
        <v>43922</v>
      </c>
      <c r="G26" s="76" t="s">
        <v>124</v>
      </c>
      <c r="H26" s="199"/>
      <c r="I26" s="76"/>
      <c r="J26" s="76"/>
      <c r="K26" s="76"/>
      <c r="L26" s="76"/>
      <c r="M26" s="76"/>
      <c r="N26" s="76"/>
      <c r="O26" s="76"/>
      <c r="P26" s="76"/>
      <c r="Q26" s="76"/>
      <c r="R26" s="76"/>
      <c r="S26" s="76"/>
    </row>
    <row r="27" spans="1:19" ht="12.75" customHeight="1" outlineLevel="1">
      <c r="A27" s="62"/>
      <c r="E27" s="76" t="s">
        <v>141</v>
      </c>
      <c r="F27" s="343">
        <v>45747</v>
      </c>
      <c r="G27" s="76" t="s">
        <v>124</v>
      </c>
      <c r="H27" s="199"/>
      <c r="I27" s="76"/>
      <c r="J27" s="76"/>
      <c r="K27" s="76"/>
      <c r="L27" s="76"/>
      <c r="M27" s="76"/>
      <c r="N27" s="76"/>
      <c r="O27" s="76"/>
      <c r="P27" s="76"/>
      <c r="Q27" s="76"/>
      <c r="R27" s="76"/>
      <c r="S27" s="76"/>
    </row>
    <row r="28" spans="1:19" ht="12.75" customHeight="1" outlineLevel="1">
      <c r="A28" s="62"/>
      <c r="B28" s="78"/>
      <c r="C28" s="79"/>
      <c r="E28" s="80" t="s">
        <v>142</v>
      </c>
      <c r="F28" s="346">
        <v>5</v>
      </c>
      <c r="G28" s="80" t="s">
        <v>143</v>
      </c>
      <c r="I28" s="68"/>
      <c r="J28" s="68"/>
      <c r="K28" s="68"/>
      <c r="L28" s="68"/>
      <c r="M28" s="68"/>
      <c r="N28" s="68"/>
      <c r="O28" s="68"/>
      <c r="P28" s="68"/>
      <c r="Q28" s="68"/>
      <c r="R28" s="68"/>
      <c r="S28" s="68"/>
    </row>
    <row r="29" spans="1:19" ht="12.75" customHeight="1" outlineLevel="1">
      <c r="A29" s="62"/>
      <c r="B29" s="78"/>
      <c r="C29" s="79"/>
      <c r="E29" s="68" t="s">
        <v>144</v>
      </c>
      <c r="F29" s="350" t="s">
        <v>145</v>
      </c>
      <c r="G29" s="68" t="s">
        <v>143</v>
      </c>
      <c r="H29" s="81"/>
      <c r="I29" s="68"/>
      <c r="J29" s="68"/>
      <c r="K29" s="68"/>
      <c r="L29" s="68"/>
      <c r="M29" s="68"/>
      <c r="N29" s="68"/>
      <c r="O29" s="68"/>
      <c r="P29" s="68"/>
      <c r="Q29" s="68"/>
      <c r="R29" s="68"/>
      <c r="S29" s="68"/>
    </row>
    <row r="30" spans="1:19" ht="12.75" customHeight="1" outlineLevel="1">
      <c r="A30" s="62"/>
      <c r="B30" s="75"/>
      <c r="C30" s="77"/>
      <c r="E30" s="77"/>
      <c r="F30" s="340"/>
      <c r="G30" s="64"/>
      <c r="I30" s="64"/>
      <c r="J30" s="77"/>
      <c r="K30" s="77"/>
      <c r="L30" s="77"/>
      <c r="M30" s="77"/>
      <c r="N30" s="77"/>
      <c r="O30" s="77"/>
      <c r="P30" s="77"/>
      <c r="Q30" s="77"/>
      <c r="R30" s="77"/>
      <c r="S30" s="77"/>
    </row>
    <row r="31" spans="1:19" ht="12.75" customHeight="1">
      <c r="A31" s="58" t="s">
        <v>146</v>
      </c>
      <c r="B31" s="58"/>
      <c r="C31" s="59"/>
      <c r="D31" s="58"/>
      <c r="E31" s="58"/>
      <c r="F31" s="256"/>
      <c r="G31" s="58"/>
      <c r="H31" s="58"/>
      <c r="I31" s="58"/>
      <c r="J31" s="58"/>
      <c r="K31" s="58"/>
      <c r="L31" s="58"/>
      <c r="M31" s="58"/>
      <c r="N31" s="58"/>
      <c r="O31" s="58"/>
      <c r="P31" s="58"/>
      <c r="Q31" s="58"/>
      <c r="R31" s="58"/>
      <c r="S31" s="58"/>
    </row>
    <row r="32" spans="1:19" ht="12.75" customHeight="1">
      <c r="A32"/>
      <c r="B32"/>
      <c r="C32"/>
      <c r="D32"/>
      <c r="E32" s="14"/>
      <c r="F32" s="327"/>
      <c r="G32"/>
      <c r="H32"/>
      <c r="I32"/>
      <c r="J32"/>
      <c r="K32"/>
      <c r="L32"/>
      <c r="M32"/>
      <c r="N32"/>
      <c r="O32"/>
      <c r="P32"/>
      <c r="Q32"/>
      <c r="R32"/>
      <c r="S32"/>
    </row>
    <row r="33" spans="1:25" s="288" customFormat="1">
      <c r="A33" s="361"/>
      <c r="B33" s="364"/>
      <c r="C33" s="365"/>
      <c r="D33" s="361"/>
      <c r="E33" s="367" t="s">
        <v>147</v>
      </c>
      <c r="F33" s="367"/>
      <c r="G33" s="367" t="s">
        <v>148</v>
      </c>
      <c r="H33" s="287"/>
      <c r="I33" s="287"/>
      <c r="J33" s="321">
        <v>103.2</v>
      </c>
      <c r="K33" s="321">
        <v>105.5</v>
      </c>
      <c r="L33" s="321">
        <v>107.6</v>
      </c>
      <c r="M33" s="321">
        <v>108.6</v>
      </c>
      <c r="N33" s="321">
        <v>110.4</v>
      </c>
      <c r="O33" s="321">
        <v>119</v>
      </c>
      <c r="P33" s="321"/>
      <c r="Q33" s="321"/>
      <c r="R33"/>
      <c r="S33" s="287"/>
      <c r="T33" s="287"/>
      <c r="U33" s="287"/>
      <c r="V33" s="287"/>
      <c r="W33" s="287"/>
      <c r="X33" s="287"/>
      <c r="Y33" s="287"/>
    </row>
    <row r="34" spans="1:25" s="288" customFormat="1">
      <c r="A34" s="361"/>
      <c r="B34" s="364"/>
      <c r="C34" s="365"/>
      <c r="D34" s="361"/>
      <c r="E34" s="367" t="s">
        <v>149</v>
      </c>
      <c r="F34" s="367"/>
      <c r="G34" s="367" t="s">
        <v>148</v>
      </c>
      <c r="H34" s="287"/>
      <c r="I34" s="287"/>
      <c r="J34" s="321">
        <v>103.5</v>
      </c>
      <c r="K34" s="321">
        <v>105.9</v>
      </c>
      <c r="L34" s="321">
        <v>107.9</v>
      </c>
      <c r="M34" s="321">
        <v>108.6</v>
      </c>
      <c r="N34" s="321">
        <v>111</v>
      </c>
      <c r="O34" s="321">
        <v>119.7</v>
      </c>
      <c r="P34" s="321"/>
      <c r="Q34" s="321"/>
      <c r="R34"/>
      <c r="S34" s="287"/>
      <c r="T34" s="287"/>
      <c r="U34" s="287"/>
      <c r="V34" s="287"/>
      <c r="W34" s="287"/>
      <c r="X34" s="287"/>
      <c r="Y34" s="287"/>
    </row>
    <row r="35" spans="1:25" s="288" customFormat="1">
      <c r="A35" s="361"/>
      <c r="B35" s="364"/>
      <c r="C35" s="365"/>
      <c r="D35" s="361"/>
      <c r="E35" s="367" t="s">
        <v>150</v>
      </c>
      <c r="F35" s="367"/>
      <c r="G35" s="367" t="s">
        <v>148</v>
      </c>
      <c r="H35" s="287"/>
      <c r="I35" s="287"/>
      <c r="J35" s="321">
        <v>103.5</v>
      </c>
      <c r="K35" s="321">
        <v>105.9</v>
      </c>
      <c r="L35" s="321">
        <v>107.9</v>
      </c>
      <c r="M35" s="321">
        <v>108.8</v>
      </c>
      <c r="N35" s="321">
        <v>111.4</v>
      </c>
      <c r="O35" s="321">
        <v>120.5</v>
      </c>
      <c r="P35" s="321"/>
      <c r="Q35" s="321"/>
      <c r="R35"/>
      <c r="S35" s="287"/>
      <c r="T35" s="287"/>
      <c r="U35" s="287"/>
      <c r="V35" s="287"/>
      <c r="W35" s="287"/>
      <c r="X35" s="287"/>
      <c r="Y35" s="287"/>
    </row>
    <row r="36" spans="1:25" s="288" customFormat="1">
      <c r="A36" s="361"/>
      <c r="B36" s="364"/>
      <c r="C36" s="365"/>
      <c r="D36" s="361"/>
      <c r="E36" s="367" t="s">
        <v>151</v>
      </c>
      <c r="F36" s="367"/>
      <c r="G36" s="367" t="s">
        <v>148</v>
      </c>
      <c r="H36" s="287"/>
      <c r="I36" s="287"/>
      <c r="J36" s="321">
        <v>103.5</v>
      </c>
      <c r="K36" s="321">
        <v>105.9</v>
      </c>
      <c r="L36" s="321">
        <v>107.9</v>
      </c>
      <c r="M36" s="321">
        <v>109.2</v>
      </c>
      <c r="N36" s="321">
        <v>111.4</v>
      </c>
      <c r="O36" s="321">
        <v>121.2</v>
      </c>
      <c r="P36" s="321"/>
      <c r="Q36" s="321"/>
      <c r="R36"/>
      <c r="S36" s="287"/>
      <c r="T36" s="287"/>
      <c r="U36" s="287"/>
      <c r="V36" s="287"/>
      <c r="W36" s="287"/>
      <c r="X36" s="287"/>
      <c r="Y36" s="287"/>
    </row>
    <row r="37" spans="1:25" s="288" customFormat="1">
      <c r="A37" s="361"/>
      <c r="B37" s="364"/>
      <c r="C37" s="365"/>
      <c r="D37" s="361"/>
      <c r="E37" s="367" t="s">
        <v>152</v>
      </c>
      <c r="F37" s="367"/>
      <c r="G37" s="367" t="s">
        <v>148</v>
      </c>
      <c r="H37" s="287"/>
      <c r="I37" s="287"/>
      <c r="J37" s="321">
        <v>104</v>
      </c>
      <c r="K37" s="321">
        <v>106.5</v>
      </c>
      <c r="L37" s="321">
        <v>108.4</v>
      </c>
      <c r="M37" s="321">
        <v>108.8</v>
      </c>
      <c r="N37" s="321">
        <v>112.1</v>
      </c>
      <c r="O37" s="321">
        <v>121.8</v>
      </c>
      <c r="P37" s="321"/>
      <c r="Q37" s="321"/>
      <c r="R37"/>
      <c r="S37" s="287"/>
      <c r="T37" s="287"/>
      <c r="U37" s="287"/>
      <c r="V37" s="287"/>
      <c r="W37" s="287"/>
      <c r="X37" s="287"/>
      <c r="Y37" s="287"/>
    </row>
    <row r="38" spans="1:25" s="288" customFormat="1">
      <c r="A38" s="361"/>
      <c r="B38" s="364"/>
      <c r="C38" s="365"/>
      <c r="D38" s="361"/>
      <c r="E38" s="367" t="s">
        <v>153</v>
      </c>
      <c r="F38" s="367"/>
      <c r="G38" s="367" t="s">
        <v>148</v>
      </c>
      <c r="H38" s="287"/>
      <c r="I38" s="287"/>
      <c r="J38" s="321">
        <v>104.3</v>
      </c>
      <c r="K38" s="321">
        <v>106.6</v>
      </c>
      <c r="L38" s="321">
        <v>108.5</v>
      </c>
      <c r="M38" s="321">
        <v>109.2</v>
      </c>
      <c r="N38" s="321">
        <v>112.4</v>
      </c>
      <c r="O38" s="321">
        <v>122.3</v>
      </c>
      <c r="P38" s="321"/>
      <c r="Q38" s="321"/>
      <c r="R38"/>
      <c r="S38" s="287"/>
      <c r="T38" s="287"/>
      <c r="U38" s="287"/>
      <c r="V38" s="287"/>
      <c r="W38" s="287"/>
      <c r="X38" s="287"/>
      <c r="Y38" s="287"/>
    </row>
    <row r="39" spans="1:25" s="288" customFormat="1">
      <c r="A39" s="361"/>
      <c r="B39" s="364"/>
      <c r="C39" s="365"/>
      <c r="D39" s="361"/>
      <c r="E39" s="367" t="s">
        <v>154</v>
      </c>
      <c r="F39" s="367"/>
      <c r="G39" s="367" t="s">
        <v>148</v>
      </c>
      <c r="H39" s="287"/>
      <c r="I39" s="287"/>
      <c r="J39" s="321">
        <v>104.4</v>
      </c>
      <c r="K39" s="321">
        <v>106.7</v>
      </c>
      <c r="L39" s="321">
        <v>108.3</v>
      </c>
      <c r="M39" s="321">
        <v>109.2</v>
      </c>
      <c r="N39" s="321">
        <v>113.4</v>
      </c>
      <c r="O39" s="321">
        <v>124.3</v>
      </c>
      <c r="P39" s="321"/>
      <c r="Q39" s="321"/>
      <c r="R39"/>
      <c r="S39" s="287"/>
      <c r="T39" s="287"/>
      <c r="U39" s="287"/>
      <c r="V39" s="287"/>
      <c r="W39" s="287"/>
      <c r="X39" s="287"/>
      <c r="Y39" s="287"/>
    </row>
    <row r="40" spans="1:25" s="288" customFormat="1">
      <c r="A40" s="361"/>
      <c r="B40" s="364"/>
      <c r="C40" s="365"/>
      <c r="D40" s="361"/>
      <c r="E40" s="367" t="s">
        <v>155</v>
      </c>
      <c r="F40" s="367"/>
      <c r="G40" s="367" t="s">
        <v>148</v>
      </c>
      <c r="H40" s="287"/>
      <c r="I40" s="287"/>
      <c r="J40" s="321">
        <v>104.7</v>
      </c>
      <c r="K40" s="321">
        <v>106.9</v>
      </c>
      <c r="L40" s="321">
        <v>108.5</v>
      </c>
      <c r="M40" s="321">
        <v>109.1</v>
      </c>
      <c r="N40" s="321">
        <v>114.1</v>
      </c>
      <c r="O40" s="321">
        <v>124.8</v>
      </c>
      <c r="P40" s="321"/>
      <c r="Q40" s="321"/>
      <c r="R40"/>
      <c r="S40" s="287"/>
      <c r="T40" s="287"/>
      <c r="U40" s="287"/>
      <c r="V40" s="287"/>
      <c r="W40" s="287"/>
      <c r="X40" s="287"/>
      <c r="Y40" s="287"/>
    </row>
    <row r="41" spans="1:25" s="288" customFormat="1">
      <c r="A41" s="361"/>
      <c r="B41" s="364"/>
      <c r="C41" s="365"/>
      <c r="D41" s="361"/>
      <c r="E41" s="367" t="s">
        <v>156</v>
      </c>
      <c r="F41" s="367"/>
      <c r="G41" s="367" t="s">
        <v>148</v>
      </c>
      <c r="H41" s="287"/>
      <c r="I41" s="287"/>
      <c r="J41" s="321">
        <v>105</v>
      </c>
      <c r="K41" s="321">
        <v>107.1</v>
      </c>
      <c r="L41" s="321">
        <v>108.5</v>
      </c>
      <c r="M41" s="321">
        <v>109.4</v>
      </c>
      <c r="N41" s="321">
        <v>114.7</v>
      </c>
      <c r="O41" s="321">
        <v>125.3</v>
      </c>
      <c r="P41" s="321"/>
      <c r="Q41" s="321"/>
      <c r="R41"/>
      <c r="S41" s="287"/>
      <c r="T41" s="287"/>
      <c r="U41" s="287"/>
      <c r="V41" s="287"/>
      <c r="W41" s="287"/>
      <c r="X41" s="287"/>
      <c r="Y41" s="287"/>
    </row>
    <row r="42" spans="1:25" s="288" customFormat="1">
      <c r="A42" s="361"/>
      <c r="B42" s="364"/>
      <c r="C42" s="365"/>
      <c r="D42" s="361"/>
      <c r="E42" s="367" t="s">
        <v>157</v>
      </c>
      <c r="F42" s="367"/>
      <c r="G42" s="367" t="s">
        <v>148</v>
      </c>
      <c r="H42" s="287"/>
      <c r="I42" s="287"/>
      <c r="J42" s="321">
        <v>104.5</v>
      </c>
      <c r="K42" s="321">
        <v>106.4</v>
      </c>
      <c r="L42" s="321">
        <v>108.3</v>
      </c>
      <c r="M42" s="321">
        <v>109.3</v>
      </c>
      <c r="N42" s="321">
        <v>114.6</v>
      </c>
      <c r="O42" s="321">
        <v>124.8</v>
      </c>
      <c r="P42" s="321"/>
      <c r="Q42" s="321"/>
      <c r="R42"/>
      <c r="S42" s="287"/>
      <c r="T42" s="287"/>
      <c r="U42" s="287"/>
      <c r="V42" s="287"/>
      <c r="W42" s="287"/>
      <c r="X42" s="287"/>
      <c r="Y42" s="287"/>
    </row>
    <row r="43" spans="1:25" s="288" customFormat="1">
      <c r="A43" s="361"/>
      <c r="B43" s="364"/>
      <c r="C43" s="365"/>
      <c r="D43" s="361"/>
      <c r="E43" s="367" t="s">
        <v>158</v>
      </c>
      <c r="F43" s="367"/>
      <c r="G43" s="367" t="s">
        <v>148</v>
      </c>
      <c r="H43" s="287"/>
      <c r="I43" s="287"/>
      <c r="J43" s="321">
        <v>104.9</v>
      </c>
      <c r="K43" s="321">
        <v>106.8</v>
      </c>
      <c r="L43" s="321">
        <v>108.6</v>
      </c>
      <c r="M43" s="321">
        <v>109.4</v>
      </c>
      <c r="N43" s="321">
        <v>115.4</v>
      </c>
      <c r="O43" s="321">
        <v>126</v>
      </c>
      <c r="P43" s="321"/>
      <c r="Q43" s="321"/>
      <c r="R43"/>
      <c r="S43" s="287"/>
      <c r="T43" s="287"/>
      <c r="U43" s="287"/>
      <c r="V43" s="287"/>
      <c r="W43" s="287"/>
      <c r="X43" s="287"/>
      <c r="Y43" s="287"/>
    </row>
    <row r="44" spans="1:25" s="288" customFormat="1">
      <c r="A44" s="361"/>
      <c r="B44" s="364"/>
      <c r="C44" s="365"/>
      <c r="D44" s="361"/>
      <c r="E44" s="367" t="s">
        <v>159</v>
      </c>
      <c r="F44" s="367"/>
      <c r="G44" s="367" t="s">
        <v>148</v>
      </c>
      <c r="H44" s="287"/>
      <c r="I44" s="287"/>
      <c r="J44" s="321">
        <v>105.1</v>
      </c>
      <c r="K44" s="321">
        <v>107</v>
      </c>
      <c r="L44" s="321">
        <v>108.6</v>
      </c>
      <c r="M44" s="321">
        <v>109.7</v>
      </c>
      <c r="N44" s="321">
        <v>116.5</v>
      </c>
      <c r="O44" s="321">
        <v>126.8</v>
      </c>
      <c r="P44" s="321"/>
      <c r="Q44" s="321"/>
      <c r="R44"/>
      <c r="S44" s="287"/>
      <c r="T44" s="287"/>
      <c r="U44" s="287"/>
      <c r="V44" s="287"/>
      <c r="W44" s="287"/>
      <c r="X44" s="287"/>
      <c r="Y44" s="287"/>
    </row>
    <row r="45" spans="1:25" s="288" customFormat="1">
      <c r="A45" s="361"/>
      <c r="B45" s="364"/>
      <c r="C45" s="365"/>
      <c r="D45" s="361"/>
      <c r="E45" s="365"/>
      <c r="F45" s="363"/>
      <c r="G45" s="366"/>
      <c r="H45" s="287"/>
      <c r="I45" s="287"/>
      <c r="J45" s="287"/>
      <c r="K45" s="287"/>
      <c r="L45" s="287"/>
      <c r="M45" s="287"/>
      <c r="N45" s="287"/>
      <c r="O45" s="287"/>
      <c r="P45" s="287"/>
      <c r="Q45" s="287"/>
      <c r="R45" s="287"/>
      <c r="S45" s="287"/>
      <c r="T45" s="287"/>
      <c r="U45" s="287"/>
      <c r="V45" s="287"/>
      <c r="W45" s="287"/>
      <c r="X45" s="287"/>
      <c r="Y45" s="287"/>
    </row>
    <row r="46" spans="1:25" s="288" customFormat="1">
      <c r="A46" s="368"/>
      <c r="B46" s="368"/>
      <c r="C46" s="280"/>
      <c r="D46" s="87"/>
      <c r="E46" s="4" t="s">
        <v>160</v>
      </c>
      <c r="F46" s="352">
        <v>0.02</v>
      </c>
      <c r="G46" s="264" t="s">
        <v>161</v>
      </c>
      <c r="H46" s="287"/>
      <c r="I46" s="287"/>
      <c r="J46" s="300"/>
      <c r="K46" s="300"/>
      <c r="L46" s="300"/>
      <c r="M46" s="300"/>
      <c r="N46" s="300"/>
      <c r="O46" s="300"/>
      <c r="P46" s="300"/>
      <c r="Q46" s="300"/>
      <c r="R46" s="300"/>
      <c r="S46" s="300"/>
      <c r="T46" s="287"/>
      <c r="U46" s="287"/>
      <c r="V46" s="287"/>
      <c r="W46" s="287"/>
      <c r="X46" s="287"/>
      <c r="Y46" s="287"/>
    </row>
    <row r="47" spans="1:25" ht="12.5">
      <c r="A47"/>
      <c r="B47"/>
      <c r="C47"/>
      <c r="D47"/>
      <c r="E47"/>
      <c r="F47"/>
      <c r="G47"/>
      <c r="H47"/>
      <c r="I47"/>
      <c r="J47"/>
      <c r="K47"/>
      <c r="L47"/>
      <c r="M47"/>
      <c r="N47"/>
      <c r="O47"/>
      <c r="P47"/>
      <c r="Q47"/>
      <c r="R47"/>
      <c r="S47"/>
    </row>
    <row r="48" spans="1:25" s="418" customFormat="1">
      <c r="A48" s="376"/>
      <c r="B48" s="376"/>
      <c r="C48" s="377"/>
      <c r="D48" s="267"/>
      <c r="E48" s="261" t="s">
        <v>162</v>
      </c>
      <c r="F48" s="457"/>
      <c r="G48" s="264" t="s">
        <v>148</v>
      </c>
      <c r="H48" s="287">
        <f xml:space="preserve"> IFERROR( AVERAGE( L33:L44 ), 0)</f>
        <v>108.24999999999999</v>
      </c>
      <c r="I48" s="287"/>
      <c r="J48" s="300"/>
      <c r="K48" s="300"/>
      <c r="L48" s="300"/>
      <c r="M48" s="300"/>
      <c r="N48" s="300"/>
      <c r="O48" s="300"/>
      <c r="P48" s="300"/>
      <c r="Q48" s="300"/>
      <c r="R48" s="300"/>
      <c r="S48" s="300"/>
      <c r="T48" s="417"/>
      <c r="U48" s="417"/>
      <c r="V48" s="417"/>
      <c r="W48" s="417"/>
      <c r="X48" s="417"/>
      <c r="Y48" s="417"/>
    </row>
    <row r="49" spans="1:19" ht="12.75" customHeight="1">
      <c r="A49"/>
      <c r="B49"/>
      <c r="C49"/>
      <c r="D49"/>
      <c r="E49"/>
      <c r="F49" s="327"/>
      <c r="G49"/>
      <c r="H49"/>
      <c r="I49"/>
      <c r="J49"/>
      <c r="K49"/>
      <c r="L49"/>
      <c r="M49"/>
      <c r="N49"/>
      <c r="O49"/>
      <c r="P49"/>
      <c r="Q49"/>
      <c r="R49"/>
      <c r="S49"/>
    </row>
    <row r="50" spans="1:19" ht="12.75" customHeight="1">
      <c r="A50" s="69" t="s">
        <v>163</v>
      </c>
      <c r="B50" s="69"/>
      <c r="C50" s="70"/>
      <c r="D50" s="69"/>
      <c r="E50" s="69"/>
      <c r="F50" s="324"/>
      <c r="G50" s="69"/>
      <c r="H50" s="197"/>
      <c r="I50" s="69"/>
      <c r="J50" s="69"/>
      <c r="K50" s="69"/>
      <c r="L50" s="69"/>
      <c r="M50" s="69"/>
      <c r="N50" s="69"/>
      <c r="O50" s="69"/>
      <c r="P50" s="69"/>
      <c r="Q50" s="69"/>
      <c r="R50" s="69"/>
      <c r="S50" s="69"/>
    </row>
    <row r="51" spans="1:19">
      <c r="F51" s="322"/>
    </row>
    <row r="52" spans="1:19" ht="12.75" customHeight="1" outlineLevel="1">
      <c r="B52" s="72" t="s">
        <v>164</v>
      </c>
      <c r="C52" s="72"/>
      <c r="D52" s="73"/>
      <c r="E52" s="73"/>
      <c r="F52" s="340"/>
      <c r="G52" s="71"/>
      <c r="H52" s="198"/>
    </row>
    <row r="53" spans="1:19" ht="12.75" customHeight="1" outlineLevel="1">
      <c r="C53" s="60"/>
      <c r="F53" s="340"/>
      <c r="G53" s="71"/>
      <c r="H53" s="198"/>
    </row>
    <row r="54" spans="1:19" ht="12.75" customHeight="1" outlineLevel="1">
      <c r="C54" s="60"/>
      <c r="D54" s="82"/>
      <c r="E54" s="80" t="s">
        <v>165</v>
      </c>
      <c r="F54" s="340"/>
      <c r="G54" s="310" t="s">
        <v>166</v>
      </c>
      <c r="H54" s="311">
        <f xml:space="preserve"> SUM( M54:Q54 )</f>
        <v>15001.673000000001</v>
      </c>
      <c r="M54" s="333">
        <v>2917.2750000000001</v>
      </c>
      <c r="N54" s="333">
        <v>2961.9449999999997</v>
      </c>
      <c r="O54" s="333">
        <v>3002.6620000000003</v>
      </c>
      <c r="P54" s="333">
        <v>3041.4850000000001</v>
      </c>
      <c r="Q54" s="333">
        <v>3078.306</v>
      </c>
      <c r="R54" s="322"/>
      <c r="S54" s="322"/>
    </row>
    <row r="55" spans="1:19" ht="12.75" customHeight="1" outlineLevel="1">
      <c r="B55" s="83"/>
      <c r="C55" s="83"/>
      <c r="D55" s="82"/>
      <c r="E55" s="80"/>
      <c r="F55" s="340"/>
      <c r="G55" s="80"/>
      <c r="I55" s="80"/>
      <c r="M55" s="249"/>
      <c r="N55" s="249"/>
      <c r="O55" s="249"/>
      <c r="P55" s="249"/>
      <c r="Q55" s="249"/>
      <c r="R55" s="322"/>
      <c r="S55" s="322"/>
    </row>
    <row r="56" spans="1:19" ht="12.75" customHeight="1" outlineLevel="1">
      <c r="B56" s="72" t="s">
        <v>167</v>
      </c>
      <c r="C56" s="72"/>
      <c r="D56" s="73"/>
      <c r="E56" s="73"/>
      <c r="F56" s="340"/>
      <c r="G56" s="71"/>
      <c r="H56" s="198"/>
      <c r="M56" s="249"/>
      <c r="N56" s="249"/>
      <c r="O56" s="249"/>
      <c r="P56" s="249"/>
      <c r="Q56" s="249"/>
      <c r="R56" s="322"/>
      <c r="S56" s="322"/>
    </row>
    <row r="57" spans="1:19" ht="12.75" customHeight="1" outlineLevel="1">
      <c r="C57" s="60"/>
      <c r="F57" s="340"/>
      <c r="G57" s="71"/>
      <c r="H57" s="198"/>
      <c r="M57" s="249"/>
      <c r="N57" s="249"/>
      <c r="O57" s="249"/>
      <c r="P57" s="249"/>
      <c r="Q57" s="249"/>
      <c r="R57" s="322"/>
      <c r="S57" s="322"/>
    </row>
    <row r="58" spans="1:19" ht="12.75" customHeight="1" outlineLevel="1">
      <c r="C58" s="60"/>
      <c r="D58" s="82"/>
      <c r="E58" s="62" t="s">
        <v>168</v>
      </c>
      <c r="F58" s="340"/>
      <c r="G58" s="310" t="s">
        <v>166</v>
      </c>
      <c r="H58" s="311">
        <f xml:space="preserve"> SUM( M58:Q58 )</f>
        <v>14724.204999999998</v>
      </c>
      <c r="M58" s="333">
        <v>2859.6319999999996</v>
      </c>
      <c r="N58" s="333">
        <v>2909.6139999999996</v>
      </c>
      <c r="O58" s="333">
        <v>2947.1499999999996</v>
      </c>
      <c r="P58" s="333">
        <v>2985.8620000000001</v>
      </c>
      <c r="Q58" s="333">
        <v>3021.9469999999997</v>
      </c>
      <c r="R58" s="322"/>
      <c r="S58" s="322"/>
    </row>
    <row r="59" spans="1:19" ht="12.75" customHeight="1" outlineLevel="1">
      <c r="B59" s="83"/>
      <c r="C59" s="83"/>
      <c r="D59" s="82"/>
      <c r="E59" s="80"/>
      <c r="F59" s="340"/>
      <c r="G59" s="80"/>
      <c r="I59" s="80"/>
      <c r="M59" s="323"/>
      <c r="N59" s="323"/>
      <c r="O59" s="323"/>
      <c r="P59" s="323"/>
      <c r="Q59" s="323"/>
      <c r="R59" s="322"/>
      <c r="S59" s="322"/>
    </row>
    <row r="60" spans="1:19" ht="12.75" customHeight="1" outlineLevel="1">
      <c r="B60" s="72" t="s">
        <v>169</v>
      </c>
      <c r="C60" s="72"/>
      <c r="D60" s="73"/>
      <c r="E60" s="73"/>
      <c r="F60" s="340"/>
      <c r="G60" s="71"/>
      <c r="H60" s="198"/>
      <c r="M60" s="323"/>
      <c r="N60" s="323"/>
      <c r="O60" s="323"/>
      <c r="P60" s="323"/>
      <c r="Q60" s="323"/>
      <c r="R60" s="322"/>
      <c r="S60" s="322"/>
    </row>
    <row r="61" spans="1:19" ht="12.75" customHeight="1" outlineLevel="1">
      <c r="C61" s="60"/>
      <c r="F61" s="340"/>
      <c r="G61" s="71"/>
      <c r="H61" s="198"/>
      <c r="M61" s="323"/>
      <c r="N61" s="323"/>
      <c r="O61" s="323"/>
      <c r="P61" s="323"/>
      <c r="Q61" s="323"/>
      <c r="R61" s="322"/>
      <c r="S61" s="322"/>
    </row>
    <row r="62" spans="1:19" ht="12.75" customHeight="1" outlineLevel="1">
      <c r="C62" s="60"/>
      <c r="D62" s="82"/>
      <c r="E62" s="62" t="s">
        <v>170</v>
      </c>
      <c r="F62" s="340"/>
      <c r="G62" s="310" t="s">
        <v>166</v>
      </c>
      <c r="H62" s="311">
        <f xml:space="preserve"> SUM( M62:Q62 )</f>
        <v>14779.144</v>
      </c>
      <c r="M62" s="334">
        <v>2885.654</v>
      </c>
      <c r="N62" s="334">
        <v>2923.509</v>
      </c>
      <c r="O62" s="334">
        <v>2954.0789999999997</v>
      </c>
      <c r="P62" s="334">
        <v>2993.9549999999999</v>
      </c>
      <c r="Q62" s="334">
        <v>3021.9470000000001</v>
      </c>
      <c r="R62" s="322"/>
      <c r="S62" s="322"/>
    </row>
    <row r="63" spans="1:19" ht="12.75" customHeight="1">
      <c r="B63" s="83"/>
      <c r="C63" s="83"/>
      <c r="D63" s="82"/>
      <c r="E63" s="80"/>
      <c r="F63" s="340"/>
      <c r="G63" s="80"/>
      <c r="I63" s="80"/>
      <c r="M63" s="322"/>
      <c r="N63" s="322"/>
      <c r="O63" s="322"/>
      <c r="P63" s="322"/>
      <c r="Q63" s="322"/>
      <c r="R63" s="322"/>
      <c r="S63" s="322"/>
    </row>
    <row r="64" spans="1:19" ht="12.75" customHeight="1">
      <c r="A64" s="69" t="s">
        <v>171</v>
      </c>
      <c r="B64" s="69"/>
      <c r="C64" s="70"/>
      <c r="D64" s="69"/>
      <c r="E64" s="69"/>
      <c r="F64" s="324"/>
      <c r="G64" s="69"/>
      <c r="H64" s="197"/>
      <c r="I64" s="69"/>
      <c r="J64" s="69"/>
      <c r="K64" s="69"/>
      <c r="L64" s="69"/>
      <c r="M64" s="324"/>
      <c r="N64" s="324"/>
      <c r="O64" s="324"/>
      <c r="P64" s="324"/>
      <c r="Q64" s="324"/>
      <c r="R64" s="324"/>
      <c r="S64" s="324"/>
    </row>
    <row r="65" spans="1:23" s="264" customFormat="1" ht="12.75" customHeight="1">
      <c r="A65" s="266"/>
      <c r="B65" s="295"/>
      <c r="C65" s="295"/>
      <c r="D65" s="296"/>
      <c r="E65" s="297"/>
      <c r="F65" s="353"/>
      <c r="G65" s="297"/>
      <c r="H65" s="298"/>
      <c r="I65" s="297"/>
      <c r="J65" s="265"/>
      <c r="K65" s="265"/>
      <c r="L65" s="265"/>
      <c r="M65" s="325"/>
      <c r="N65" s="325"/>
      <c r="O65" s="325"/>
      <c r="P65" s="325"/>
      <c r="Q65" s="325"/>
      <c r="R65" s="325"/>
      <c r="S65" s="325"/>
    </row>
    <row r="66" spans="1:23" s="264" customFormat="1" ht="12.75" customHeight="1" outlineLevel="1">
      <c r="A66" s="269"/>
      <c r="B66" s="269"/>
      <c r="C66" s="270"/>
      <c r="D66" s="299"/>
      <c r="E66" s="286" t="s">
        <v>172</v>
      </c>
      <c r="F66" s="307"/>
      <c r="G66" s="286" t="s">
        <v>102</v>
      </c>
      <c r="H66" s="307"/>
      <c r="I66" s="261"/>
      <c r="J66" s="300"/>
      <c r="K66" s="300"/>
      <c r="L66" s="300"/>
      <c r="M66" s="300"/>
      <c r="N66" s="300"/>
      <c r="O66" s="300"/>
      <c r="P66" s="300"/>
      <c r="Q66" s="300"/>
      <c r="R66" s="300"/>
      <c r="S66" s="300"/>
      <c r="T66" s="300"/>
      <c r="U66" s="300"/>
      <c r="V66" s="300"/>
      <c r="W66" s="300"/>
    </row>
    <row r="67" spans="1:23" s="264" customFormat="1" ht="12.75" customHeight="1" outlineLevel="1">
      <c r="A67" s="266"/>
      <c r="B67" s="295"/>
      <c r="C67" s="295"/>
      <c r="D67" s="296"/>
      <c r="E67" s="297"/>
      <c r="F67" s="353"/>
      <c r="G67" s="297"/>
      <c r="H67" s="298"/>
      <c r="I67" s="297"/>
      <c r="J67" s="265"/>
      <c r="K67" s="265"/>
      <c r="L67" s="265"/>
      <c r="M67" s="325"/>
      <c r="N67" s="325"/>
      <c r="O67" s="325"/>
      <c r="P67" s="325"/>
      <c r="Q67" s="325"/>
      <c r="R67" s="325"/>
      <c r="S67" s="325"/>
    </row>
    <row r="68" spans="1:23" ht="12.75" customHeight="1">
      <c r="A68" s="69" t="s">
        <v>173</v>
      </c>
      <c r="B68" s="69"/>
      <c r="C68" s="70"/>
      <c r="D68" s="69"/>
      <c r="E68" s="69"/>
      <c r="F68" s="324"/>
      <c r="G68" s="69"/>
      <c r="H68" s="197"/>
      <c r="I68" s="69"/>
      <c r="J68" s="69"/>
      <c r="K68" s="69"/>
      <c r="L68" s="69"/>
      <c r="M68" s="324"/>
      <c r="N68" s="324"/>
      <c r="O68" s="324"/>
      <c r="P68" s="324"/>
      <c r="Q68" s="324"/>
      <c r="R68" s="324"/>
      <c r="S68" s="324"/>
    </row>
    <row r="69" spans="1:23">
      <c r="F69" s="322"/>
      <c r="M69" s="322"/>
      <c r="N69" s="322"/>
      <c r="O69" s="322"/>
      <c r="P69" s="322"/>
      <c r="Q69" s="322"/>
      <c r="R69" s="322"/>
      <c r="S69" s="322"/>
    </row>
    <row r="70" spans="1:23" outlineLevel="1">
      <c r="B70" s="72" t="s">
        <v>174</v>
      </c>
      <c r="C70" s="72"/>
      <c r="D70" s="73"/>
      <c r="E70" s="73"/>
      <c r="F70" s="322"/>
      <c r="G70" s="71"/>
      <c r="H70" s="198"/>
      <c r="M70" s="322"/>
      <c r="N70" s="322"/>
      <c r="O70" s="322"/>
      <c r="P70" s="322"/>
      <c r="Q70" s="322"/>
      <c r="R70" s="322"/>
      <c r="S70" s="322"/>
    </row>
    <row r="71" spans="1:23" outlineLevel="1">
      <c r="F71" s="322"/>
      <c r="G71" s="71"/>
      <c r="H71" s="198"/>
      <c r="M71" s="322"/>
      <c r="N71" s="322"/>
      <c r="O71" s="322"/>
      <c r="P71" s="322"/>
      <c r="Q71" s="322"/>
      <c r="R71" s="322"/>
      <c r="S71" s="322"/>
    </row>
    <row r="72" spans="1:23" outlineLevel="1">
      <c r="E72" s="62" t="s">
        <v>175</v>
      </c>
      <c r="F72" s="322"/>
      <c r="G72" s="80" t="s">
        <v>102</v>
      </c>
      <c r="H72" s="311">
        <f xml:space="preserve"> SUM( M72:Q72 )</f>
        <v>479.34899999999999</v>
      </c>
      <c r="M72" s="333">
        <v>103.247</v>
      </c>
      <c r="N72" s="333">
        <v>89.436999999999998</v>
      </c>
      <c r="O72" s="333">
        <v>94.811000000000007</v>
      </c>
      <c r="P72" s="333">
        <v>95.454999999999998</v>
      </c>
      <c r="Q72" s="333">
        <v>96.399000000000001</v>
      </c>
      <c r="R72" s="322"/>
      <c r="S72" s="322"/>
    </row>
    <row r="73" spans="1:23" outlineLevel="1">
      <c r="F73" s="322"/>
      <c r="M73" s="322"/>
      <c r="N73" s="322"/>
      <c r="O73" s="322"/>
      <c r="P73" s="322"/>
      <c r="Q73" s="322"/>
      <c r="R73" s="322"/>
      <c r="S73" s="322"/>
    </row>
    <row r="74" spans="1:23" ht="12.75" customHeight="1" outlineLevel="1">
      <c r="B74" s="72" t="s">
        <v>176</v>
      </c>
      <c r="C74" s="72"/>
      <c r="D74" s="73"/>
      <c r="E74" s="73"/>
      <c r="F74" s="340"/>
      <c r="G74" s="71"/>
      <c r="H74" s="198"/>
      <c r="M74" s="322"/>
      <c r="N74" s="322"/>
      <c r="O74" s="322"/>
      <c r="P74" s="322"/>
      <c r="Q74" s="322"/>
      <c r="R74" s="322"/>
      <c r="S74" s="322"/>
    </row>
    <row r="75" spans="1:23" ht="12.75" customHeight="1" outlineLevel="1">
      <c r="C75" s="60"/>
      <c r="F75" s="340"/>
      <c r="G75" s="71"/>
      <c r="H75" s="198"/>
      <c r="M75" s="322"/>
      <c r="N75" s="322"/>
      <c r="O75" s="322"/>
      <c r="P75" s="322"/>
      <c r="Q75" s="322"/>
      <c r="R75" s="322"/>
      <c r="S75" s="322"/>
    </row>
    <row r="76" spans="1:23" ht="12.75" customHeight="1" outlineLevel="1">
      <c r="C76" s="60"/>
      <c r="D76" s="82"/>
      <c r="E76" s="80" t="s">
        <v>177</v>
      </c>
      <c r="F76" s="340"/>
      <c r="G76" s="80" t="s">
        <v>102</v>
      </c>
      <c r="H76" s="311">
        <f xml:space="preserve"> SUM( M76:Q76 )</f>
        <v>472.37800000000004</v>
      </c>
      <c r="M76" s="326">
        <v>98.451000000000008</v>
      </c>
      <c r="N76" s="326">
        <v>105.495</v>
      </c>
      <c r="O76" s="326">
        <v>95.67</v>
      </c>
      <c r="P76" s="326">
        <v>86.144999999999996</v>
      </c>
      <c r="Q76" s="326">
        <v>86.617000000000004</v>
      </c>
      <c r="R76" s="322"/>
      <c r="S76" s="322"/>
    </row>
    <row r="77" spans="1:23" ht="12.75" customHeight="1" outlineLevel="1">
      <c r="B77" s="83"/>
      <c r="C77" s="83"/>
      <c r="D77" s="82"/>
      <c r="E77" s="80"/>
      <c r="F77" s="340"/>
      <c r="G77" s="80"/>
      <c r="I77" s="80"/>
      <c r="M77" s="322"/>
      <c r="N77" s="322"/>
      <c r="O77" s="322"/>
      <c r="P77" s="322"/>
      <c r="Q77" s="322"/>
      <c r="R77" s="322"/>
      <c r="S77" s="322"/>
    </row>
    <row r="78" spans="1:23" ht="12.75" customHeight="1" outlineLevel="1">
      <c r="B78" s="72" t="s">
        <v>178</v>
      </c>
      <c r="C78" s="72"/>
      <c r="D78" s="73"/>
      <c r="E78" s="73"/>
      <c r="F78" s="340"/>
      <c r="G78" s="71"/>
      <c r="H78" s="198"/>
      <c r="M78" s="322"/>
      <c r="N78" s="322"/>
      <c r="O78" s="322"/>
      <c r="P78" s="322"/>
      <c r="Q78" s="322"/>
      <c r="R78" s="322"/>
      <c r="S78" s="322"/>
    </row>
    <row r="79" spans="1:23" ht="12.75" customHeight="1" outlineLevel="1">
      <c r="B79" s="193"/>
      <c r="C79" s="193"/>
      <c r="D79" s="194"/>
      <c r="F79" s="340"/>
      <c r="G79" s="71"/>
      <c r="H79" s="198"/>
      <c r="M79" s="322"/>
      <c r="N79" s="322"/>
      <c r="O79" s="322"/>
      <c r="P79" s="322"/>
      <c r="Q79" s="322"/>
      <c r="R79" s="322"/>
      <c r="S79" s="322"/>
    </row>
    <row r="80" spans="1:23" ht="12.75" customHeight="1" outlineLevel="1">
      <c r="B80" s="83"/>
      <c r="C80" s="83"/>
      <c r="D80" s="82"/>
      <c r="E80" s="80" t="s">
        <v>178</v>
      </c>
      <c r="F80" s="340"/>
      <c r="G80" s="80" t="s">
        <v>102</v>
      </c>
      <c r="H80" s="311">
        <f xml:space="preserve"> SUM( M80:Q80 )</f>
        <v>0</v>
      </c>
      <c r="M80" s="326">
        <v>0</v>
      </c>
      <c r="N80" s="326">
        <v>0</v>
      </c>
      <c r="O80" s="326">
        <v>0</v>
      </c>
      <c r="P80" s="326">
        <v>0</v>
      </c>
      <c r="Q80" s="326">
        <v>0</v>
      </c>
      <c r="R80" s="322"/>
      <c r="S80" s="322"/>
    </row>
    <row r="81" spans="1:19" ht="12.75" customHeight="1" outlineLevel="1">
      <c r="A81"/>
      <c r="B81"/>
      <c r="C81"/>
      <c r="D81"/>
      <c r="E81"/>
      <c r="F81" s="327"/>
      <c r="G81"/>
      <c r="H81"/>
      <c r="I81"/>
      <c r="J81"/>
      <c r="K81"/>
      <c r="L81"/>
      <c r="M81" s="327"/>
      <c r="N81" s="327"/>
      <c r="O81" s="327"/>
      <c r="P81" s="327"/>
      <c r="Q81" s="327"/>
      <c r="R81" s="327"/>
      <c r="S81" s="327"/>
    </row>
    <row r="82" spans="1:19">
      <c r="F82" s="322"/>
      <c r="J82" s="80"/>
      <c r="K82" s="80"/>
      <c r="L82" s="80"/>
      <c r="M82" s="328"/>
      <c r="N82" s="328"/>
      <c r="O82" s="328"/>
      <c r="P82" s="328"/>
      <c r="Q82" s="328"/>
      <c r="R82" s="328"/>
      <c r="S82" s="328"/>
    </row>
    <row r="83" spans="1:19" ht="12.75" customHeight="1">
      <c r="A83" s="69" t="s">
        <v>179</v>
      </c>
      <c r="B83" s="69"/>
      <c r="C83" s="70"/>
      <c r="D83" s="69"/>
      <c r="E83" s="69"/>
      <c r="F83" s="324"/>
      <c r="G83" s="69"/>
      <c r="H83" s="197"/>
      <c r="I83" s="69"/>
      <c r="J83" s="69"/>
      <c r="K83" s="69"/>
      <c r="L83" s="69"/>
      <c r="M83" s="324"/>
      <c r="N83" s="324"/>
      <c r="O83" s="324"/>
      <c r="P83" s="324"/>
      <c r="Q83" s="324"/>
      <c r="R83" s="324"/>
      <c r="S83" s="324"/>
    </row>
    <row r="84" spans="1:19">
      <c r="F84" s="322"/>
      <c r="M84" s="322"/>
      <c r="N84" s="322"/>
      <c r="O84" s="322"/>
      <c r="P84" s="322"/>
      <c r="Q84" s="322"/>
      <c r="R84" s="322"/>
      <c r="S84" s="322"/>
    </row>
    <row r="85" spans="1:19" ht="12.75" customHeight="1" outlineLevel="1">
      <c r="A85" s="62"/>
      <c r="B85" s="81"/>
      <c r="C85" s="84"/>
      <c r="D85" s="81"/>
      <c r="E85" s="85" t="s">
        <v>180</v>
      </c>
      <c r="F85" s="335" t="s">
        <v>256</v>
      </c>
      <c r="G85" s="81" t="s">
        <v>181</v>
      </c>
      <c r="H85" s="81" t="s">
        <v>182</v>
      </c>
      <c r="I85" s="64"/>
      <c r="J85" s="86"/>
      <c r="K85" s="86"/>
      <c r="L85" s="86"/>
      <c r="M85" s="329"/>
      <c r="N85" s="329"/>
      <c r="O85" s="329"/>
      <c r="P85" s="329"/>
      <c r="Q85" s="329"/>
      <c r="R85" s="329"/>
      <c r="S85" s="329"/>
    </row>
    <row r="86" spans="1:19" outlineLevel="1">
      <c r="A86" s="62"/>
      <c r="F86" s="322"/>
      <c r="M86" s="322"/>
      <c r="N86" s="322"/>
      <c r="O86" s="322"/>
      <c r="P86" s="322"/>
      <c r="Q86" s="322"/>
      <c r="R86" s="322"/>
      <c r="S86" s="322"/>
    </row>
    <row r="87" spans="1:19" ht="12.75" customHeight="1" outlineLevel="1">
      <c r="A87" s="62"/>
      <c r="B87" s="81"/>
      <c r="C87" s="84"/>
      <c r="D87" s="81"/>
      <c r="E87" s="85" t="s">
        <v>183</v>
      </c>
      <c r="F87" s="336" t="s">
        <v>112</v>
      </c>
      <c r="G87" s="81" t="s">
        <v>181</v>
      </c>
      <c r="H87" s="81" t="s">
        <v>182</v>
      </c>
      <c r="I87" s="64"/>
      <c r="J87" s="86"/>
      <c r="K87" s="86"/>
      <c r="L87" s="86"/>
      <c r="M87" s="329"/>
      <c r="N87" s="329"/>
      <c r="O87" s="329"/>
      <c r="P87" s="329"/>
      <c r="Q87" s="329"/>
      <c r="R87" s="329"/>
      <c r="S87" s="329"/>
    </row>
    <row r="88" spans="1:19" ht="12.75" customHeight="1" outlineLevel="1">
      <c r="A88" s="62"/>
      <c r="B88" s="81"/>
      <c r="C88" s="84"/>
      <c r="D88" s="81"/>
      <c r="E88" s="85"/>
      <c r="F88" s="337"/>
      <c r="G88" s="81"/>
      <c r="H88" s="81"/>
      <c r="I88" s="64"/>
      <c r="J88" s="86"/>
      <c r="K88" s="86"/>
      <c r="L88" s="86"/>
      <c r="M88" s="329"/>
      <c r="N88" s="329"/>
      <c r="O88" s="329"/>
      <c r="P88" s="329"/>
      <c r="Q88" s="329"/>
      <c r="R88" s="329"/>
      <c r="S88" s="329"/>
    </row>
    <row r="89" spans="1:19" outlineLevel="1">
      <c r="A89" s="62"/>
      <c r="E89" s="62" t="s">
        <v>184</v>
      </c>
      <c r="F89" s="336" t="s">
        <v>185</v>
      </c>
      <c r="M89" s="322"/>
      <c r="N89" s="322"/>
      <c r="O89" s="322"/>
      <c r="P89" s="322"/>
      <c r="Q89" s="322"/>
      <c r="R89" s="322"/>
      <c r="S89" s="322"/>
    </row>
    <row r="90" spans="1:19">
      <c r="A90" s="62"/>
      <c r="F90" s="322"/>
      <c r="M90" s="322"/>
      <c r="N90" s="322"/>
      <c r="O90" s="322"/>
      <c r="P90" s="322"/>
      <c r="Q90" s="322"/>
      <c r="R90" s="322"/>
      <c r="S90" s="322"/>
    </row>
    <row r="91" spans="1:19" ht="12.75" customHeight="1">
      <c r="A91" s="69" t="s">
        <v>186</v>
      </c>
      <c r="B91" s="69"/>
      <c r="C91" s="70"/>
      <c r="D91" s="69"/>
      <c r="E91" s="69"/>
      <c r="F91" s="324"/>
      <c r="G91" s="69"/>
      <c r="H91" s="197"/>
      <c r="I91" s="69"/>
      <c r="J91" s="69"/>
      <c r="K91" s="69"/>
      <c r="L91" s="69"/>
      <c r="M91" s="324"/>
      <c r="N91" s="324"/>
      <c r="O91" s="324"/>
      <c r="P91" s="324"/>
      <c r="Q91" s="324"/>
      <c r="R91" s="324"/>
      <c r="S91" s="324"/>
    </row>
    <row r="92" spans="1:19">
      <c r="A92" s="64"/>
      <c r="F92" s="322"/>
      <c r="M92" s="322"/>
      <c r="N92" s="322"/>
      <c r="O92" s="322"/>
      <c r="P92" s="322"/>
      <c r="Q92" s="322"/>
      <c r="R92" s="322"/>
      <c r="S92" s="322"/>
    </row>
    <row r="93" spans="1:19" ht="12.75" customHeight="1" outlineLevel="1">
      <c r="A93" s="62"/>
      <c r="B93" s="72" t="s">
        <v>187</v>
      </c>
      <c r="C93" s="72"/>
      <c r="D93" s="73"/>
      <c r="E93" s="73"/>
      <c r="F93" s="340"/>
      <c r="G93" s="71"/>
      <c r="H93" s="198"/>
      <c r="M93" s="322"/>
      <c r="N93" s="322"/>
      <c r="O93" s="322"/>
      <c r="P93" s="322"/>
      <c r="Q93" s="322"/>
      <c r="R93" s="322"/>
      <c r="S93" s="322"/>
    </row>
    <row r="94" spans="1:19" ht="12.75" customHeight="1" outlineLevel="1">
      <c r="C94" s="60"/>
      <c r="F94" s="340"/>
      <c r="G94" s="71"/>
      <c r="H94" s="198"/>
      <c r="M94" s="322"/>
      <c r="N94" s="322"/>
      <c r="O94" s="322"/>
      <c r="P94" s="322"/>
      <c r="Q94" s="322"/>
      <c r="R94" s="322"/>
      <c r="S94" s="322"/>
    </row>
    <row r="95" spans="1:19" ht="12.75" customHeight="1" outlineLevel="1">
      <c r="C95" s="60"/>
      <c r="D95" s="82"/>
      <c r="E95" s="80" t="s">
        <v>188</v>
      </c>
      <c r="F95" s="340"/>
      <c r="G95" s="80" t="s">
        <v>189</v>
      </c>
      <c r="H95" s="198"/>
      <c r="M95" s="333">
        <v>35.39</v>
      </c>
      <c r="N95" s="333">
        <v>30.19</v>
      </c>
      <c r="O95" s="333">
        <v>30.44</v>
      </c>
      <c r="P95" s="333">
        <v>30.72</v>
      </c>
      <c r="Q95" s="333">
        <v>30.94</v>
      </c>
      <c r="R95" s="330"/>
      <c r="S95" s="330"/>
    </row>
    <row r="96" spans="1:19" outlineLevel="1">
      <c r="A96" s="62"/>
      <c r="E96" s="88"/>
      <c r="F96" s="339"/>
      <c r="M96" s="322"/>
      <c r="N96" s="322"/>
      <c r="O96" s="322"/>
      <c r="P96" s="322"/>
      <c r="Q96" s="322"/>
      <c r="R96" s="322"/>
      <c r="S96" s="322"/>
    </row>
    <row r="97" spans="1:19" ht="12.75" customHeight="1" outlineLevel="1">
      <c r="A97" s="62"/>
      <c r="B97" s="72" t="s">
        <v>190</v>
      </c>
      <c r="C97" s="72"/>
      <c r="D97" s="73"/>
      <c r="E97" s="73"/>
      <c r="F97" s="340"/>
      <c r="G97" s="71"/>
      <c r="H97" s="198"/>
      <c r="M97" s="322"/>
      <c r="N97" s="322"/>
      <c r="O97" s="322"/>
      <c r="P97" s="322"/>
      <c r="Q97" s="322"/>
      <c r="R97" s="322"/>
      <c r="S97" s="322"/>
    </row>
    <row r="98" spans="1:19" outlineLevel="1">
      <c r="A98" s="62"/>
      <c r="F98" s="322"/>
      <c r="G98" s="64"/>
      <c r="M98" s="322"/>
      <c r="N98" s="322"/>
      <c r="O98" s="322"/>
      <c r="P98" s="322"/>
      <c r="Q98" s="322"/>
      <c r="R98" s="322"/>
      <c r="S98" s="322"/>
    </row>
    <row r="99" spans="1:19" outlineLevel="1">
      <c r="A99" s="62"/>
      <c r="E99" s="87" t="s">
        <v>191</v>
      </c>
      <c r="F99" s="338">
        <v>0.02</v>
      </c>
      <c r="G99" s="62" t="s">
        <v>161</v>
      </c>
      <c r="M99" s="331"/>
      <c r="N99" s="331"/>
      <c r="O99" s="331"/>
      <c r="P99" s="331"/>
      <c r="Q99" s="331"/>
      <c r="R99" s="322"/>
      <c r="S99" s="322"/>
    </row>
    <row r="100" spans="1:19" outlineLevel="1">
      <c r="A100" s="62"/>
      <c r="E100" s="87"/>
      <c r="F100" s="339"/>
      <c r="M100" s="331"/>
      <c r="N100" s="331"/>
      <c r="O100" s="331"/>
      <c r="P100" s="331"/>
      <c r="Q100" s="331"/>
      <c r="R100" s="322"/>
      <c r="S100" s="322"/>
    </row>
    <row r="101" spans="1:19" ht="12.75" customHeight="1" outlineLevel="1">
      <c r="A101" s="62"/>
      <c r="B101" s="72" t="s">
        <v>192</v>
      </c>
      <c r="C101" s="72"/>
      <c r="D101" s="73"/>
      <c r="E101" s="73"/>
      <c r="F101" s="340"/>
      <c r="G101" s="71"/>
      <c r="H101" s="198"/>
      <c r="M101" s="322"/>
      <c r="N101" s="322"/>
      <c r="O101" s="322"/>
      <c r="P101" s="322"/>
      <c r="Q101" s="322"/>
      <c r="R101" s="322"/>
      <c r="S101" s="322"/>
    </row>
    <row r="102" spans="1:19" outlineLevel="1">
      <c r="A102" s="62"/>
      <c r="F102" s="323"/>
      <c r="G102" s="64"/>
      <c r="M102" s="322"/>
      <c r="N102" s="322"/>
      <c r="O102" s="322"/>
      <c r="P102" s="322"/>
      <c r="Q102" s="322"/>
      <c r="R102" s="322"/>
      <c r="S102" s="322"/>
    </row>
    <row r="103" spans="1:19" outlineLevel="1">
      <c r="A103" s="62"/>
      <c r="E103" s="87" t="s">
        <v>193</v>
      </c>
      <c r="F103" s="338">
        <v>3.2000000000000001E-2</v>
      </c>
      <c r="G103" s="62" t="s">
        <v>161</v>
      </c>
      <c r="M103" s="322"/>
      <c r="N103" s="322"/>
      <c r="O103" s="322"/>
      <c r="P103" s="322"/>
      <c r="Q103" s="322"/>
      <c r="R103" s="322"/>
      <c r="S103" s="322"/>
    </row>
    <row r="104" spans="1:19" outlineLevel="1">
      <c r="A104" s="62"/>
      <c r="E104" s="87"/>
      <c r="F104" s="341"/>
      <c r="M104" s="322"/>
      <c r="N104" s="322"/>
      <c r="O104" s="322"/>
      <c r="P104" s="322"/>
      <c r="Q104" s="322"/>
      <c r="R104" s="322"/>
      <c r="S104" s="322"/>
    </row>
    <row r="105" spans="1:19" ht="12.75" customHeight="1" outlineLevel="1">
      <c r="A105" s="62"/>
      <c r="B105" s="72" t="s">
        <v>194</v>
      </c>
      <c r="C105" s="72"/>
      <c r="D105" s="73"/>
      <c r="E105" s="73"/>
      <c r="F105" s="340"/>
      <c r="G105" s="71"/>
      <c r="H105" s="198"/>
      <c r="M105" s="322"/>
      <c r="N105" s="322"/>
      <c r="O105" s="322"/>
      <c r="P105" s="322"/>
      <c r="Q105" s="322"/>
      <c r="R105" s="322"/>
      <c r="S105" s="322"/>
    </row>
    <row r="106" spans="1:19" outlineLevel="1">
      <c r="A106" s="62"/>
      <c r="F106" s="322"/>
      <c r="G106" s="64"/>
      <c r="M106" s="322"/>
      <c r="N106" s="322"/>
      <c r="O106" s="322"/>
      <c r="P106" s="322"/>
      <c r="Q106" s="322"/>
      <c r="R106" s="322"/>
      <c r="S106" s="322"/>
    </row>
    <row r="107" spans="1:19" outlineLevel="1">
      <c r="A107" s="62"/>
      <c r="E107" s="87" t="s">
        <v>194</v>
      </c>
      <c r="F107" s="342">
        <v>1000</v>
      </c>
      <c r="G107" s="62" t="s">
        <v>110</v>
      </c>
      <c r="M107" s="322"/>
      <c r="N107" s="322"/>
      <c r="O107" s="322"/>
      <c r="P107" s="322"/>
      <c r="Q107" s="322"/>
      <c r="R107" s="322"/>
      <c r="S107" s="322"/>
    </row>
    <row r="108" spans="1:19" outlineLevel="1">
      <c r="A108" s="62"/>
      <c r="E108" s="87"/>
      <c r="F108" s="322"/>
      <c r="G108" s="195"/>
      <c r="H108" s="62"/>
      <c r="M108" s="322"/>
      <c r="N108" s="322"/>
      <c r="O108" s="322"/>
      <c r="P108" s="322"/>
      <c r="Q108" s="322"/>
      <c r="R108" s="322"/>
      <c r="S108" s="327"/>
    </row>
    <row r="109" spans="1:19">
      <c r="A109" s="89" t="s">
        <v>116</v>
      </c>
      <c r="B109" s="89"/>
      <c r="C109" s="90"/>
      <c r="D109" s="91"/>
      <c r="E109" s="90"/>
      <c r="F109" s="354"/>
      <c r="G109" s="89"/>
      <c r="H109" s="200"/>
      <c r="I109" s="89"/>
      <c r="J109" s="89"/>
      <c r="K109" s="89"/>
      <c r="L109" s="89"/>
      <c r="M109" s="332"/>
      <c r="N109" s="332"/>
      <c r="O109" s="332"/>
      <c r="P109" s="332"/>
      <c r="Q109" s="332"/>
      <c r="R109" s="332"/>
      <c r="S109" s="332"/>
    </row>
    <row r="110" spans="1:19" hidden="1">
      <c r="A110" s="62"/>
      <c r="F110" s="322"/>
      <c r="M110" s="322"/>
      <c r="N110" s="322"/>
      <c r="O110" s="322"/>
      <c r="P110" s="322"/>
      <c r="Q110" s="322"/>
      <c r="R110" s="322"/>
      <c r="S110" s="322"/>
    </row>
    <row r="111" spans="1:19">
      <c r="F111" s="322"/>
      <c r="M111" s="322"/>
      <c r="N111" s="322"/>
      <c r="O111" s="322"/>
      <c r="P111" s="322"/>
      <c r="Q111" s="322"/>
      <c r="R111" s="322"/>
      <c r="S111" s="322"/>
    </row>
    <row r="112" spans="1:19" hidden="1">
      <c r="M112" s="322"/>
      <c r="N112" s="322"/>
      <c r="O112" s="322"/>
      <c r="P112" s="322"/>
      <c r="Q112" s="322"/>
      <c r="R112" s="322"/>
      <c r="S112" s="322"/>
    </row>
    <row r="113" spans="13:19" hidden="1">
      <c r="M113" s="322"/>
      <c r="N113" s="322"/>
      <c r="O113" s="322"/>
      <c r="P113" s="322"/>
      <c r="Q113" s="322"/>
      <c r="R113" s="322"/>
      <c r="S113" s="322"/>
    </row>
    <row r="114" spans="13:19" hidden="1">
      <c r="M114" s="322"/>
      <c r="N114" s="322"/>
      <c r="O114" s="322"/>
      <c r="P114" s="322"/>
      <c r="Q114" s="322"/>
      <c r="R114" s="322"/>
      <c r="S114" s="322"/>
    </row>
    <row r="115" spans="13:19" hidden="1">
      <c r="M115" s="322"/>
      <c r="N115" s="322"/>
      <c r="O115" s="322"/>
      <c r="P115" s="322"/>
      <c r="Q115" s="322"/>
      <c r="R115" s="322"/>
      <c r="S115" s="322"/>
    </row>
    <row r="116" spans="13:19" hidden="1">
      <c r="M116" s="322"/>
      <c r="N116" s="322"/>
      <c r="O116" s="322"/>
      <c r="P116" s="322"/>
      <c r="Q116" s="322"/>
      <c r="R116" s="322"/>
      <c r="S116" s="322"/>
    </row>
    <row r="117" spans="13:19" hidden="1">
      <c r="M117" s="322"/>
      <c r="N117" s="322"/>
      <c r="O117" s="322"/>
      <c r="P117" s="322"/>
      <c r="Q117" s="322"/>
      <c r="R117" s="322"/>
      <c r="S117" s="322"/>
    </row>
    <row r="118" spans="13:19" hidden="1">
      <c r="M118" s="322"/>
      <c r="N118" s="322"/>
      <c r="O118" s="322"/>
      <c r="P118" s="322"/>
      <c r="Q118" s="322"/>
      <c r="R118" s="322"/>
      <c r="S118" s="322"/>
    </row>
    <row r="119" spans="13:19" hidden="1">
      <c r="M119" s="322"/>
      <c r="N119" s="322"/>
      <c r="O119" s="322"/>
      <c r="P119" s="322"/>
      <c r="Q119" s="322"/>
      <c r="R119" s="322"/>
      <c r="S119" s="322"/>
    </row>
    <row r="120" spans="13:19" hidden="1">
      <c r="M120" s="322"/>
      <c r="N120" s="322"/>
      <c r="O120" s="322"/>
      <c r="P120" s="322"/>
      <c r="Q120" s="322"/>
      <c r="R120" s="322"/>
      <c r="S120" s="322"/>
    </row>
    <row r="121" spans="13:19" hidden="1">
      <c r="M121" s="322"/>
      <c r="N121" s="322"/>
      <c r="O121" s="322"/>
      <c r="P121" s="322"/>
      <c r="Q121" s="322"/>
      <c r="R121" s="322"/>
      <c r="S121" s="322"/>
    </row>
    <row r="122" spans="13:19" hidden="1">
      <c r="M122" s="322"/>
      <c r="N122" s="322"/>
      <c r="O122" s="322"/>
      <c r="P122" s="322"/>
      <c r="Q122" s="322"/>
      <c r="R122" s="322"/>
      <c r="S122" s="322"/>
    </row>
    <row r="123" spans="13:19" hidden="1">
      <c r="M123" s="322"/>
      <c r="N123" s="322"/>
      <c r="O123" s="322"/>
      <c r="P123" s="322"/>
      <c r="Q123" s="322"/>
      <c r="R123" s="322"/>
      <c r="S123" s="322"/>
    </row>
    <row r="124" spans="13:19" hidden="1">
      <c r="M124" s="322"/>
      <c r="N124" s="322"/>
      <c r="O124" s="322"/>
      <c r="P124" s="322"/>
      <c r="Q124" s="322"/>
      <c r="R124" s="322"/>
      <c r="S124" s="322"/>
    </row>
    <row r="125" spans="13:19" hidden="1">
      <c r="M125" s="322"/>
      <c r="N125" s="322"/>
      <c r="O125" s="322"/>
      <c r="P125" s="322"/>
      <c r="Q125" s="322"/>
      <c r="R125" s="322"/>
      <c r="S125" s="322"/>
    </row>
    <row r="126" spans="13:19" hidden="1">
      <c r="M126" s="322"/>
      <c r="N126" s="322"/>
      <c r="O126" s="322"/>
      <c r="P126" s="322"/>
      <c r="Q126" s="322"/>
      <c r="R126" s="322"/>
      <c r="S126" s="322"/>
    </row>
    <row r="127" spans="13:19" hidden="1">
      <c r="M127" s="322"/>
      <c r="N127" s="322"/>
      <c r="O127" s="322"/>
      <c r="P127" s="322"/>
      <c r="Q127" s="322"/>
      <c r="R127" s="322"/>
      <c r="S127" s="322"/>
    </row>
    <row r="128" spans="13:19" hidden="1">
      <c r="M128" s="322"/>
      <c r="N128" s="322"/>
      <c r="O128" s="322"/>
      <c r="P128" s="322"/>
      <c r="Q128" s="322"/>
      <c r="R128" s="322"/>
      <c r="S128" s="322"/>
    </row>
    <row r="129" spans="13:19" hidden="1">
      <c r="M129" s="322"/>
      <c r="N129" s="322"/>
      <c r="O129" s="322"/>
      <c r="P129" s="322"/>
      <c r="Q129" s="322"/>
      <c r="R129" s="322"/>
      <c r="S129" s="322"/>
    </row>
    <row r="130" spans="13:19" hidden="1">
      <c r="M130" s="322"/>
      <c r="N130" s="322"/>
      <c r="O130" s="322"/>
      <c r="P130" s="322"/>
      <c r="Q130" s="322"/>
      <c r="R130" s="322"/>
      <c r="S130" s="322"/>
    </row>
    <row r="131" spans="13:19" hidden="1">
      <c r="M131" s="322"/>
      <c r="N131" s="322"/>
      <c r="O131" s="322"/>
      <c r="P131" s="322"/>
      <c r="Q131" s="322"/>
      <c r="R131" s="322"/>
      <c r="S131" s="322"/>
    </row>
    <row r="132" spans="13:19" hidden="1">
      <c r="M132" s="322"/>
      <c r="N132" s="322"/>
      <c r="O132" s="322"/>
      <c r="P132" s="322"/>
      <c r="Q132" s="322"/>
      <c r="R132" s="322"/>
      <c r="S132" s="322"/>
    </row>
    <row r="133" spans="13:19" hidden="1">
      <c r="M133" s="322"/>
      <c r="N133" s="322"/>
      <c r="O133" s="322"/>
      <c r="P133" s="322"/>
      <c r="Q133" s="322"/>
      <c r="R133" s="322"/>
      <c r="S133" s="322"/>
    </row>
    <row r="134" spans="13:19" hidden="1">
      <c r="M134" s="322"/>
      <c r="N134" s="322"/>
      <c r="O134" s="322"/>
      <c r="P134" s="322"/>
      <c r="Q134" s="322"/>
      <c r="R134" s="322"/>
      <c r="S134" s="322"/>
    </row>
    <row r="135" spans="13:19" hidden="1">
      <c r="M135" s="322"/>
      <c r="N135" s="322"/>
      <c r="O135" s="322"/>
      <c r="P135" s="322"/>
      <c r="Q135" s="322"/>
      <c r="R135" s="322"/>
      <c r="S135" s="322"/>
    </row>
    <row r="136" spans="13:19" hidden="1">
      <c r="M136" s="322"/>
      <c r="N136" s="322"/>
      <c r="O136" s="322"/>
      <c r="P136" s="322"/>
      <c r="Q136" s="322"/>
      <c r="R136" s="322"/>
      <c r="S136" s="322"/>
    </row>
    <row r="137" spans="13:19" hidden="1">
      <c r="M137" s="322"/>
      <c r="N137" s="322"/>
      <c r="O137" s="322"/>
      <c r="P137" s="322"/>
      <c r="Q137" s="322"/>
      <c r="R137" s="322"/>
      <c r="S137" s="322"/>
    </row>
    <row r="138" spans="13:19" hidden="1">
      <c r="M138" s="322"/>
      <c r="N138" s="322"/>
      <c r="O138" s="322"/>
      <c r="P138" s="322"/>
      <c r="Q138" s="322"/>
      <c r="R138" s="322"/>
      <c r="S138" s="322"/>
    </row>
    <row r="139" spans="13:19" hidden="1">
      <c r="M139" s="322"/>
      <c r="N139" s="322"/>
      <c r="O139" s="322"/>
      <c r="P139" s="322"/>
      <c r="Q139" s="322"/>
      <c r="R139" s="322"/>
      <c r="S139" s="322"/>
    </row>
    <row r="140" spans="13:19" hidden="1">
      <c r="M140" s="322"/>
      <c r="N140" s="322"/>
      <c r="O140" s="322"/>
      <c r="P140" s="322"/>
      <c r="Q140" s="322"/>
      <c r="R140" s="322"/>
      <c r="S140" s="322"/>
    </row>
    <row r="141" spans="13:19" hidden="1">
      <c r="M141" s="322"/>
      <c r="N141" s="322"/>
      <c r="O141" s="322"/>
      <c r="P141" s="322"/>
      <c r="Q141" s="322"/>
      <c r="R141" s="322"/>
      <c r="S141" s="322"/>
    </row>
    <row r="142" spans="13:19" hidden="1">
      <c r="M142" s="322"/>
      <c r="N142" s="322"/>
      <c r="O142" s="322"/>
      <c r="P142" s="322"/>
      <c r="Q142" s="322"/>
      <c r="R142" s="322"/>
      <c r="S142" s="322"/>
    </row>
    <row r="143" spans="13:19" hidden="1">
      <c r="M143" s="322"/>
      <c r="N143" s="322"/>
      <c r="O143" s="322"/>
      <c r="P143" s="322"/>
      <c r="Q143" s="322"/>
      <c r="R143" s="322"/>
      <c r="S143" s="322"/>
    </row>
    <row r="144" spans="13:19" hidden="1">
      <c r="M144" s="322"/>
      <c r="N144" s="322"/>
      <c r="O144" s="322"/>
      <c r="P144" s="322"/>
      <c r="Q144" s="322"/>
      <c r="R144" s="322"/>
      <c r="S144" s="322"/>
    </row>
    <row r="145" spans="13:19" hidden="1">
      <c r="M145" s="322"/>
      <c r="N145" s="322"/>
      <c r="O145" s="322"/>
      <c r="P145" s="322"/>
      <c r="Q145" s="322"/>
      <c r="R145" s="322"/>
      <c r="S145" s="322"/>
    </row>
    <row r="146" spans="13:19" hidden="1">
      <c r="M146" s="322"/>
      <c r="N146" s="322"/>
      <c r="O146" s="322"/>
      <c r="P146" s="322"/>
      <c r="Q146" s="322"/>
      <c r="R146" s="322"/>
      <c r="S146" s="322"/>
    </row>
    <row r="147" spans="13:19" hidden="1">
      <c r="M147" s="322"/>
      <c r="N147" s="322"/>
      <c r="O147" s="322"/>
      <c r="P147" s="322"/>
      <c r="Q147" s="322"/>
      <c r="R147" s="322"/>
      <c r="S147" s="322"/>
    </row>
    <row r="148" spans="13:19" hidden="1">
      <c r="M148" s="322"/>
      <c r="N148" s="322"/>
      <c r="O148" s="322"/>
      <c r="P148" s="322"/>
      <c r="Q148" s="322"/>
      <c r="R148" s="322"/>
      <c r="S148" s="322"/>
    </row>
    <row r="149" spans="13:19" hidden="1">
      <c r="M149" s="322"/>
      <c r="N149" s="322"/>
      <c r="O149" s="322"/>
      <c r="P149" s="322"/>
      <c r="Q149" s="322"/>
      <c r="R149" s="322"/>
      <c r="S149" s="322"/>
    </row>
    <row r="150" spans="13:19" hidden="1">
      <c r="M150" s="322"/>
      <c r="N150" s="322"/>
      <c r="O150" s="322"/>
      <c r="P150" s="322"/>
      <c r="Q150" s="322"/>
      <c r="R150" s="322"/>
      <c r="S150" s="322"/>
    </row>
    <row r="151" spans="13:19" hidden="1">
      <c r="M151" s="322"/>
      <c r="N151" s="322"/>
      <c r="O151" s="322"/>
      <c r="P151" s="322"/>
      <c r="Q151" s="322"/>
      <c r="R151" s="322"/>
      <c r="S151" s="322"/>
    </row>
    <row r="152" spans="13:19" hidden="1">
      <c r="M152" s="322"/>
      <c r="N152" s="322"/>
      <c r="O152" s="322"/>
      <c r="P152" s="322"/>
      <c r="Q152" s="322"/>
      <c r="R152" s="322"/>
      <c r="S152" s="322"/>
    </row>
    <row r="153" spans="13:19" hidden="1">
      <c r="M153" s="322"/>
      <c r="N153" s="322"/>
      <c r="O153" s="322"/>
      <c r="P153" s="322"/>
      <c r="Q153" s="322"/>
      <c r="R153" s="322"/>
      <c r="S153" s="322"/>
    </row>
    <row r="154" spans="13:19" hidden="1">
      <c r="M154" s="322"/>
      <c r="N154" s="322"/>
      <c r="O154" s="322"/>
      <c r="P154" s="322"/>
      <c r="Q154" s="322"/>
      <c r="R154" s="322"/>
      <c r="S154" s="322"/>
    </row>
    <row r="155" spans="13:19" hidden="1">
      <c r="M155" s="322"/>
      <c r="N155" s="322"/>
      <c r="O155" s="322"/>
      <c r="P155" s="322"/>
      <c r="Q155" s="322"/>
      <c r="R155" s="322"/>
      <c r="S155" s="322"/>
    </row>
    <row r="156" spans="13:19" hidden="1">
      <c r="M156" s="322"/>
      <c r="N156" s="322"/>
      <c r="O156" s="322"/>
      <c r="P156" s="322"/>
      <c r="Q156" s="322"/>
      <c r="R156" s="322"/>
      <c r="S156" s="322"/>
    </row>
    <row r="157" spans="13:19" hidden="1">
      <c r="M157" s="322"/>
      <c r="N157" s="322"/>
      <c r="O157" s="322"/>
      <c r="P157" s="322"/>
      <c r="Q157" s="322"/>
      <c r="R157" s="322"/>
      <c r="S157" s="322"/>
    </row>
    <row r="158" spans="13:19" hidden="1">
      <c r="M158" s="322"/>
      <c r="N158" s="322"/>
      <c r="O158" s="322"/>
      <c r="P158" s="322"/>
      <c r="Q158" s="322"/>
      <c r="R158" s="322"/>
      <c r="S158" s="322"/>
    </row>
    <row r="159" spans="13:19" hidden="1">
      <c r="M159" s="322"/>
      <c r="N159" s="322"/>
      <c r="O159" s="322"/>
      <c r="P159" s="322"/>
      <c r="Q159" s="322"/>
      <c r="R159" s="322"/>
      <c r="S159" s="322"/>
    </row>
    <row r="160" spans="13:19" hidden="1">
      <c r="M160" s="322"/>
      <c r="N160" s="322"/>
      <c r="O160" s="322"/>
      <c r="P160" s="322"/>
      <c r="Q160" s="322"/>
      <c r="R160" s="322"/>
      <c r="S160" s="322"/>
    </row>
    <row r="161" spans="13:19" hidden="1">
      <c r="M161" s="322"/>
      <c r="N161" s="322"/>
      <c r="O161" s="322"/>
      <c r="P161" s="322"/>
      <c r="Q161" s="322"/>
      <c r="R161" s="322"/>
      <c r="S161" s="322"/>
    </row>
    <row r="162" spans="13:19" hidden="1">
      <c r="M162" s="322"/>
      <c r="N162" s="322"/>
      <c r="O162" s="322"/>
      <c r="P162" s="322"/>
      <c r="Q162" s="322"/>
      <c r="R162" s="322"/>
      <c r="S162" s="322"/>
    </row>
    <row r="163" spans="13:19" hidden="1">
      <c r="M163" s="322"/>
      <c r="N163" s="322"/>
      <c r="O163" s="322"/>
      <c r="P163" s="322"/>
      <c r="Q163" s="322"/>
      <c r="R163" s="322"/>
      <c r="S163" s="322"/>
    </row>
    <row r="164" spans="13:19" hidden="1">
      <c r="M164" s="322"/>
      <c r="N164" s="322"/>
      <c r="O164" s="322"/>
      <c r="P164" s="322"/>
      <c r="Q164" s="322"/>
      <c r="R164" s="322"/>
      <c r="S164" s="322"/>
    </row>
    <row r="165" spans="13:19" hidden="1">
      <c r="M165" s="322"/>
      <c r="N165" s="322"/>
      <c r="O165" s="322"/>
      <c r="P165" s="322"/>
      <c r="Q165" s="322"/>
      <c r="R165" s="322"/>
      <c r="S165" s="322"/>
    </row>
    <row r="166" spans="13:19" hidden="1">
      <c r="M166" s="322"/>
      <c r="N166" s="322"/>
      <c r="O166" s="322"/>
      <c r="P166" s="322"/>
      <c r="Q166" s="322"/>
      <c r="R166" s="322"/>
      <c r="S166" s="322"/>
    </row>
    <row r="167" spans="13:19" hidden="1">
      <c r="M167" s="322"/>
      <c r="N167" s="322"/>
      <c r="O167" s="322"/>
      <c r="P167" s="322"/>
      <c r="Q167" s="322"/>
      <c r="R167" s="322"/>
      <c r="S167" s="322"/>
    </row>
    <row r="168" spans="13:19" hidden="1">
      <c r="M168" s="322"/>
      <c r="N168" s="322"/>
      <c r="O168" s="322"/>
      <c r="P168" s="322"/>
      <c r="Q168" s="322"/>
      <c r="R168" s="322"/>
      <c r="S168" s="322"/>
    </row>
    <row r="169" spans="13:19" hidden="1">
      <c r="M169" s="322"/>
      <c r="N169" s="322"/>
      <c r="O169" s="322"/>
      <c r="P169" s="322"/>
      <c r="Q169" s="322"/>
      <c r="R169" s="322"/>
      <c r="S169" s="322"/>
    </row>
    <row r="170" spans="13:19" hidden="1">
      <c r="M170" s="322"/>
      <c r="N170" s="322"/>
      <c r="O170" s="322"/>
      <c r="P170" s="322"/>
      <c r="Q170" s="322"/>
      <c r="R170" s="322"/>
      <c r="S170" s="322"/>
    </row>
    <row r="171" spans="13:19" hidden="1">
      <c r="M171" s="322"/>
      <c r="N171" s="322"/>
      <c r="O171" s="322"/>
      <c r="P171" s="322"/>
      <c r="Q171" s="322"/>
      <c r="R171" s="322"/>
      <c r="S171" s="322"/>
    </row>
    <row r="172" spans="13:19" hidden="1">
      <c r="M172" s="322"/>
      <c r="N172" s="322"/>
      <c r="O172" s="322"/>
      <c r="P172" s="322"/>
      <c r="Q172" s="322"/>
      <c r="R172" s="322"/>
      <c r="S172" s="322"/>
    </row>
    <row r="173" spans="13:19" hidden="1">
      <c r="M173" s="322"/>
      <c r="N173" s="322"/>
      <c r="O173" s="322"/>
      <c r="P173" s="322"/>
      <c r="Q173" s="322"/>
      <c r="R173" s="322"/>
      <c r="S173" s="322"/>
    </row>
    <row r="174" spans="13:19" hidden="1">
      <c r="M174" s="322"/>
      <c r="N174" s="322"/>
      <c r="O174" s="322"/>
      <c r="P174" s="322"/>
      <c r="Q174" s="322"/>
      <c r="R174" s="322"/>
      <c r="S174" s="322"/>
    </row>
    <row r="175" spans="13:19" hidden="1">
      <c r="M175" s="322"/>
      <c r="N175" s="322"/>
      <c r="O175" s="322"/>
      <c r="P175" s="322"/>
      <c r="Q175" s="322"/>
      <c r="R175" s="322"/>
      <c r="S175" s="322"/>
    </row>
    <row r="176" spans="13:19" hidden="1">
      <c r="M176" s="322"/>
      <c r="N176" s="322"/>
      <c r="O176" s="322"/>
      <c r="P176" s="322"/>
      <c r="Q176" s="322"/>
      <c r="R176" s="322"/>
      <c r="S176" s="322"/>
    </row>
    <row r="177" spans="13:19" hidden="1">
      <c r="M177" s="322"/>
      <c r="N177" s="322"/>
      <c r="O177" s="322"/>
      <c r="P177" s="322"/>
      <c r="Q177" s="322"/>
      <c r="R177" s="322"/>
      <c r="S177" s="322"/>
    </row>
    <row r="178" spans="13:19" hidden="1">
      <c r="M178" s="322"/>
      <c r="N178" s="322"/>
      <c r="O178" s="322"/>
      <c r="P178" s="322"/>
      <c r="Q178" s="322"/>
      <c r="R178" s="322"/>
      <c r="S178" s="322"/>
    </row>
    <row r="179" spans="13:19" hidden="1">
      <c r="M179" s="322"/>
      <c r="N179" s="322"/>
      <c r="O179" s="322"/>
      <c r="P179" s="322"/>
      <c r="Q179" s="322"/>
      <c r="R179" s="322"/>
      <c r="S179" s="322"/>
    </row>
    <row r="180" spans="13:19" hidden="1">
      <c r="M180" s="322"/>
      <c r="N180" s="322"/>
      <c r="O180" s="322"/>
      <c r="P180" s="322"/>
      <c r="Q180" s="322"/>
      <c r="R180" s="322"/>
      <c r="S180" s="322"/>
    </row>
    <row r="181" spans="13:19" hidden="1">
      <c r="M181" s="322"/>
      <c r="N181" s="322"/>
      <c r="O181" s="322"/>
      <c r="P181" s="322"/>
      <c r="Q181" s="322"/>
      <c r="R181" s="322"/>
      <c r="S181" s="322"/>
    </row>
    <row r="182" spans="13:19" hidden="1">
      <c r="M182" s="322"/>
      <c r="N182" s="322"/>
      <c r="O182" s="322"/>
      <c r="P182" s="322"/>
      <c r="Q182" s="322"/>
      <c r="R182" s="322"/>
      <c r="S182" s="322"/>
    </row>
    <row r="206"/>
    <row r="207"/>
  </sheetData>
  <conditionalFormatting sqref="C12:D13 C16:D17">
    <cfRule type="cellIs" dxfId="24" priority="31" stopIfTrue="1" operator="equal">
      <formula>"N/A"</formula>
    </cfRule>
    <cfRule type="cellIs" dxfId="23" priority="32" stopIfTrue="1" operator="notEqual">
      <formula>""</formula>
    </cfRule>
  </conditionalFormatting>
  <conditionalFormatting sqref="E31">
    <cfRule type="duplicateValues" dxfId="22" priority="40"/>
  </conditionalFormatting>
  <conditionalFormatting sqref="E46 E48">
    <cfRule type="duplicateValues" dxfId="21" priority="1"/>
  </conditionalFormatting>
  <conditionalFormatting sqref="E66">
    <cfRule type="duplicateValues" dxfId="20" priority="15"/>
  </conditionalFormatting>
  <conditionalFormatting sqref="F22">
    <cfRule type="cellIs" dxfId="19" priority="2" operator="equal">
      <formula>"Post-Fcst"</formula>
    </cfRule>
    <cfRule type="cellIs" dxfId="18" priority="3" operator="equal">
      <formula>"Forecast"</formula>
    </cfRule>
    <cfRule type="cellIs" dxfId="17" priority="4" operator="equal">
      <formula>"Pre Fcst"</formula>
    </cfRule>
  </conditionalFormatting>
  <conditionalFormatting sqref="J3:S3">
    <cfRule type="cellIs" dxfId="16" priority="5" operator="equal">
      <formula>"Post-Fcst"</formula>
    </cfRule>
    <cfRule type="cellIs" dxfId="15" priority="6" operator="equal">
      <formula>"Forecast"</formula>
    </cfRule>
    <cfRule type="cellIs" dxfId="14" priority="7" operator="equal">
      <formula>"Pre Fcst"</formula>
    </cfRule>
  </conditionalFormatting>
  <dataValidations count="2">
    <dataValidation type="list" allowBlank="1" showInputMessage="1" showErrorMessage="1" sqref="F87:F88" xr:uid="{00000000-0002-0000-0200-000000000000}">
      <formula1>"WaSC, WoC"</formula1>
    </dataValidation>
    <dataValidation type="list" allowBlank="1" showInputMessage="1" showErrorMessage="1" sqref="F89" xr:uid="{00000000-0002-0000-0200-000001000000}">
      <formula1>"Yes, No"</formula1>
    </dataValidation>
  </dataValidations>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outlinePr summaryBelow="0" summaryRight="0"/>
  </sheetPr>
  <dimension ref="A1:CA46"/>
  <sheetViews>
    <sheetView showGridLines="0" zoomScale="117" zoomScaleNormal="117" workbookViewId="0">
      <pane xSplit="9" ySplit="5" topLeftCell="L27" activePane="bottomRight" state="frozen"/>
      <selection pane="topRight" activeCell="E38" sqref="A38:XFD38"/>
      <selection pane="bottomLeft" activeCell="E38" sqref="A38:XFD38"/>
      <selection pane="bottomRight" activeCell="L43" sqref="L43"/>
    </sheetView>
  </sheetViews>
  <sheetFormatPr defaultColWidth="0" defaultRowHeight="13" zeroHeight="1"/>
  <cols>
    <col min="1" max="2" width="1.453125" style="273" customWidth="1"/>
    <col min="3" max="3" width="1.453125" style="274" customWidth="1"/>
    <col min="4" max="4" width="1.453125" style="275" customWidth="1"/>
    <col min="5" max="5" width="42.1796875" style="272" bestFit="1" customWidth="1"/>
    <col min="6" max="6" width="12.54296875" style="272" customWidth="1"/>
    <col min="7" max="7" width="11.54296875" style="272" customWidth="1"/>
    <col min="8" max="8" width="15.54296875" style="272" customWidth="1"/>
    <col min="9" max="9" width="2.54296875" style="276" customWidth="1"/>
    <col min="10" max="19" width="12.54296875" style="272" customWidth="1"/>
    <col min="20" max="16384" width="9.1796875" style="272" hidden="1"/>
  </cols>
  <sheetData>
    <row r="1" spans="1:79" ht="25">
      <c r="A1" s="48" t="str">
        <f ca="1" xml:space="preserve"> RIGHT(CELL("filename", $A$1), LEN(CELL("filename", $A$1)) - SEARCH("]", CELL("filename", $A$1)))</f>
        <v>Indices</v>
      </c>
      <c r="B1" s="52"/>
      <c r="C1" s="57"/>
      <c r="D1" s="52"/>
      <c r="E1" s="56"/>
      <c r="F1" s="52"/>
      <c r="G1" s="52"/>
      <c r="H1" s="52"/>
      <c r="I1" s="52"/>
      <c r="J1" s="52"/>
      <c r="K1" s="52"/>
      <c r="L1" s="52"/>
      <c r="M1" s="52"/>
      <c r="N1" s="52"/>
      <c r="O1" s="52"/>
      <c r="P1" s="52"/>
      <c r="Q1" s="52"/>
      <c r="R1" s="52"/>
      <c r="S1" s="52"/>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79" customFormat="1">
      <c r="A4" s="20"/>
      <c r="B4" s="25"/>
      <c r="C4" s="45"/>
      <c r="D4" s="22"/>
      <c r="E4" s="39" t="str">
        <f xml:space="preserve"> Time!E$81</f>
        <v>Financial Year Ending</v>
      </c>
      <c r="F4" s="9"/>
      <c r="G4" s="9"/>
      <c r="H4" s="9"/>
      <c r="I4" s="6"/>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customFormat="1">
      <c r="A5" s="28"/>
      <c r="B5" s="26"/>
      <c r="C5" s="46"/>
      <c r="D5" s="23"/>
      <c r="E5" s="19" t="str">
        <f xml:space="preserve"> Time!E$10</f>
        <v>Model column counter</v>
      </c>
      <c r="F5" s="3" t="s">
        <v>117</v>
      </c>
      <c r="G5" s="3" t="s">
        <v>118</v>
      </c>
      <c r="H5" s="3" t="s">
        <v>119</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79"/>
    <row r="7" spans="1:79" ht="12.75" customHeight="1">
      <c r="A7" s="385" t="s">
        <v>195</v>
      </c>
      <c r="B7" s="385"/>
      <c r="C7" s="386"/>
      <c r="D7" s="385"/>
      <c r="E7" s="385"/>
      <c r="F7" s="385"/>
      <c r="G7" s="385"/>
      <c r="H7" s="385"/>
      <c r="I7" s="385"/>
      <c r="J7" s="385"/>
      <c r="K7" s="385"/>
      <c r="L7" s="385"/>
      <c r="M7" s="385"/>
      <c r="N7" s="385"/>
      <c r="O7" s="385"/>
      <c r="P7" s="385"/>
      <c r="Q7" s="385"/>
      <c r="R7" s="385"/>
      <c r="S7" s="385"/>
      <c r="T7" s="276"/>
    </row>
    <row r="8" spans="1:79" s="288" customFormat="1" ht="14">
      <c r="A8" s="369"/>
      <c r="B8" s="287"/>
      <c r="C8" s="287"/>
      <c r="D8" s="287"/>
      <c r="E8" s="287"/>
      <c r="F8" s="287"/>
      <c r="H8" s="287"/>
      <c r="I8" s="287"/>
      <c r="J8" s="287"/>
      <c r="K8" s="287"/>
      <c r="L8" s="287"/>
      <c r="M8" s="287"/>
      <c r="N8" s="287"/>
      <c r="O8" s="287"/>
      <c r="P8" s="287"/>
      <c r="Q8" s="287"/>
      <c r="R8" s="287"/>
      <c r="S8" s="287"/>
      <c r="T8" s="287"/>
      <c r="U8" s="287"/>
      <c r="V8" s="287"/>
      <c r="W8" s="287"/>
      <c r="X8" s="287"/>
      <c r="Y8" s="287"/>
    </row>
    <row r="9" spans="1:79" s="375" customFormat="1">
      <c r="A9" s="370"/>
      <c r="B9" s="371"/>
      <c r="C9" s="372"/>
      <c r="D9" s="370"/>
      <c r="E9" s="373" t="str">
        <f xml:space="preserve"> Inputs!E$33</f>
        <v>CPIH for April</v>
      </c>
      <c r="F9" s="373">
        <f xml:space="preserve"> Inputs!F$33</f>
        <v>0</v>
      </c>
      <c r="G9" s="373" t="str">
        <f xml:space="preserve"> Inputs!G$33</f>
        <v>index</v>
      </c>
      <c r="H9" s="401">
        <f xml:space="preserve"> Inputs!H$33</f>
        <v>0</v>
      </c>
      <c r="I9" s="401">
        <f xml:space="preserve"> Inputs!I$33</f>
        <v>0</v>
      </c>
      <c r="J9" s="373">
        <f xml:space="preserve"> Inputs!J$33</f>
        <v>103.2</v>
      </c>
      <c r="K9" s="373">
        <f xml:space="preserve"> Inputs!K$33</f>
        <v>105.5</v>
      </c>
      <c r="L9" s="373">
        <f xml:space="preserve"> Inputs!L$33</f>
        <v>107.6</v>
      </c>
      <c r="M9" s="373">
        <f xml:space="preserve"> Inputs!M$33</f>
        <v>108.6</v>
      </c>
      <c r="N9" s="373">
        <f xml:space="preserve"> Inputs!N$33</f>
        <v>110.4</v>
      </c>
      <c r="O9" s="373">
        <f xml:space="preserve"> Inputs!O$33</f>
        <v>119</v>
      </c>
      <c r="P9" s="373">
        <f xml:space="preserve"> Inputs!P$33</f>
        <v>0</v>
      </c>
      <c r="Q9" s="373">
        <f xml:space="preserve"> Inputs!Q$33</f>
        <v>0</v>
      </c>
      <c r="R9" s="373">
        <f xml:space="preserve"> Inputs!R$33</f>
        <v>0</v>
      </c>
      <c r="S9" s="401">
        <f xml:space="preserve"> Inputs!S$33</f>
        <v>0</v>
      </c>
      <c r="T9" s="374"/>
      <c r="U9" s="374"/>
      <c r="V9" s="374"/>
      <c r="W9" s="374"/>
      <c r="X9" s="374"/>
      <c r="Y9" s="374"/>
    </row>
    <row r="10" spans="1:79" s="375" customFormat="1">
      <c r="A10" s="370"/>
      <c r="B10" s="371"/>
      <c r="C10" s="372"/>
      <c r="D10" s="370"/>
      <c r="E10" s="373" t="str">
        <f xml:space="preserve"> Inputs!E$34</f>
        <v>CPIH for May</v>
      </c>
      <c r="F10" s="373">
        <f xml:space="preserve"> Inputs!F$34</f>
        <v>0</v>
      </c>
      <c r="G10" s="373" t="str">
        <f xml:space="preserve"> Inputs!G$34</f>
        <v>index</v>
      </c>
      <c r="H10" s="401">
        <f xml:space="preserve"> Inputs!H$34</f>
        <v>0</v>
      </c>
      <c r="I10" s="401">
        <f xml:space="preserve"> Inputs!I$34</f>
        <v>0</v>
      </c>
      <c r="J10" s="373">
        <f xml:space="preserve"> Inputs!J$34</f>
        <v>103.5</v>
      </c>
      <c r="K10" s="373">
        <f xml:space="preserve"> Inputs!K$34</f>
        <v>105.9</v>
      </c>
      <c r="L10" s="373">
        <f xml:space="preserve"> Inputs!L$34</f>
        <v>107.9</v>
      </c>
      <c r="M10" s="373">
        <f xml:space="preserve"> Inputs!M$34</f>
        <v>108.6</v>
      </c>
      <c r="N10" s="373">
        <f xml:space="preserve"> Inputs!N$34</f>
        <v>111</v>
      </c>
      <c r="O10" s="373">
        <f xml:space="preserve"> Inputs!O$34</f>
        <v>119.7</v>
      </c>
      <c r="P10" s="373">
        <f xml:space="preserve"> Inputs!P$34</f>
        <v>0</v>
      </c>
      <c r="Q10" s="373">
        <f xml:space="preserve"> Inputs!Q$34</f>
        <v>0</v>
      </c>
      <c r="R10" s="373">
        <f xml:space="preserve"> Inputs!R$34</f>
        <v>0</v>
      </c>
      <c r="S10" s="401">
        <f xml:space="preserve"> Inputs!S$34</f>
        <v>0</v>
      </c>
      <c r="T10" s="374"/>
      <c r="U10" s="374"/>
      <c r="V10" s="374"/>
      <c r="W10" s="374"/>
      <c r="X10" s="374"/>
      <c r="Y10" s="374"/>
    </row>
    <row r="11" spans="1:79" s="375" customFormat="1">
      <c r="A11" s="370"/>
      <c r="B11" s="371"/>
      <c r="C11" s="372"/>
      <c r="D11" s="370"/>
      <c r="E11" s="373" t="str">
        <f xml:space="preserve"> Inputs!E$35</f>
        <v>CPIH for June</v>
      </c>
      <c r="F11" s="373">
        <f xml:space="preserve"> Inputs!F$35</f>
        <v>0</v>
      </c>
      <c r="G11" s="373" t="str">
        <f xml:space="preserve"> Inputs!G$35</f>
        <v>index</v>
      </c>
      <c r="H11" s="401">
        <f xml:space="preserve"> Inputs!H$35</f>
        <v>0</v>
      </c>
      <c r="I11" s="401">
        <f xml:space="preserve"> Inputs!I$35</f>
        <v>0</v>
      </c>
      <c r="J11" s="373">
        <f xml:space="preserve"> Inputs!J$35</f>
        <v>103.5</v>
      </c>
      <c r="K11" s="373">
        <f xml:space="preserve"> Inputs!K$35</f>
        <v>105.9</v>
      </c>
      <c r="L11" s="373">
        <f xml:space="preserve"> Inputs!L$35</f>
        <v>107.9</v>
      </c>
      <c r="M11" s="373">
        <f xml:space="preserve"> Inputs!M$35</f>
        <v>108.8</v>
      </c>
      <c r="N11" s="373">
        <f xml:space="preserve"> Inputs!N$35</f>
        <v>111.4</v>
      </c>
      <c r="O11" s="373">
        <f xml:space="preserve"> Inputs!O$35</f>
        <v>120.5</v>
      </c>
      <c r="P11" s="373">
        <f xml:space="preserve"> Inputs!P$35</f>
        <v>0</v>
      </c>
      <c r="Q11" s="373">
        <f xml:space="preserve"> Inputs!Q$35</f>
        <v>0</v>
      </c>
      <c r="R11" s="373">
        <f xml:space="preserve"> Inputs!R$35</f>
        <v>0</v>
      </c>
      <c r="S11" s="401">
        <f xml:space="preserve"> Inputs!S$35</f>
        <v>0</v>
      </c>
      <c r="T11" s="374"/>
      <c r="U11" s="374"/>
      <c r="V11" s="374"/>
      <c r="W11" s="374"/>
      <c r="X11" s="374"/>
      <c r="Y11" s="374"/>
    </row>
    <row r="12" spans="1:79" s="375" customFormat="1">
      <c r="A12" s="370"/>
      <c r="B12" s="371"/>
      <c r="C12" s="372"/>
      <c r="D12" s="370"/>
      <c r="E12" s="373" t="str">
        <f xml:space="preserve"> Inputs!E$36</f>
        <v>CPIH for July</v>
      </c>
      <c r="F12" s="373">
        <f xml:space="preserve"> Inputs!F$36</f>
        <v>0</v>
      </c>
      <c r="G12" s="373" t="str">
        <f xml:space="preserve"> Inputs!G$36</f>
        <v>index</v>
      </c>
      <c r="H12" s="401">
        <f xml:space="preserve"> Inputs!H$36</f>
        <v>0</v>
      </c>
      <c r="I12" s="401">
        <f xml:space="preserve"> Inputs!I$36</f>
        <v>0</v>
      </c>
      <c r="J12" s="373">
        <f xml:space="preserve"> Inputs!J$36</f>
        <v>103.5</v>
      </c>
      <c r="K12" s="373">
        <f xml:space="preserve"> Inputs!K$36</f>
        <v>105.9</v>
      </c>
      <c r="L12" s="373">
        <f xml:space="preserve"> Inputs!L$36</f>
        <v>107.9</v>
      </c>
      <c r="M12" s="373">
        <f xml:space="preserve"> Inputs!M$36</f>
        <v>109.2</v>
      </c>
      <c r="N12" s="373">
        <f xml:space="preserve"> Inputs!N$36</f>
        <v>111.4</v>
      </c>
      <c r="O12" s="373">
        <f xml:space="preserve"> Inputs!O$36</f>
        <v>121.2</v>
      </c>
      <c r="P12" s="373">
        <f xml:space="preserve"> Inputs!P$36</f>
        <v>0</v>
      </c>
      <c r="Q12" s="373">
        <f xml:space="preserve"> Inputs!Q$36</f>
        <v>0</v>
      </c>
      <c r="R12" s="373">
        <f xml:space="preserve"> Inputs!R$36</f>
        <v>0</v>
      </c>
      <c r="S12" s="401">
        <f xml:space="preserve"> Inputs!S$36</f>
        <v>0</v>
      </c>
      <c r="T12" s="374"/>
      <c r="U12" s="374"/>
      <c r="V12" s="374"/>
      <c r="W12" s="374"/>
      <c r="X12" s="374"/>
      <c r="Y12" s="374"/>
    </row>
    <row r="13" spans="1:79" s="375" customFormat="1">
      <c r="A13" s="370"/>
      <c r="B13" s="371"/>
      <c r="C13" s="372"/>
      <c r="D13" s="370"/>
      <c r="E13" s="373" t="str">
        <f xml:space="preserve"> Inputs!E$37</f>
        <v>CPIH for August</v>
      </c>
      <c r="F13" s="373">
        <f xml:space="preserve"> Inputs!F$37</f>
        <v>0</v>
      </c>
      <c r="G13" s="373" t="str">
        <f xml:space="preserve"> Inputs!G$37</f>
        <v>index</v>
      </c>
      <c r="H13" s="401">
        <f xml:space="preserve"> Inputs!H$37</f>
        <v>0</v>
      </c>
      <c r="I13" s="401">
        <f xml:space="preserve"> Inputs!I$37</f>
        <v>0</v>
      </c>
      <c r="J13" s="373">
        <f xml:space="preserve"> Inputs!J$37</f>
        <v>104</v>
      </c>
      <c r="K13" s="373">
        <f xml:space="preserve"> Inputs!K$37</f>
        <v>106.5</v>
      </c>
      <c r="L13" s="373">
        <f xml:space="preserve"> Inputs!L$37</f>
        <v>108.4</v>
      </c>
      <c r="M13" s="373">
        <f xml:space="preserve"> Inputs!M$37</f>
        <v>108.8</v>
      </c>
      <c r="N13" s="373">
        <f xml:space="preserve"> Inputs!N$37</f>
        <v>112.1</v>
      </c>
      <c r="O13" s="373">
        <f xml:space="preserve"> Inputs!O$37</f>
        <v>121.8</v>
      </c>
      <c r="P13" s="373">
        <f xml:space="preserve"> Inputs!P$37</f>
        <v>0</v>
      </c>
      <c r="Q13" s="373">
        <f xml:space="preserve"> Inputs!Q$37</f>
        <v>0</v>
      </c>
      <c r="R13" s="373">
        <f xml:space="preserve"> Inputs!R$37</f>
        <v>0</v>
      </c>
      <c r="S13" s="401">
        <f xml:space="preserve"> Inputs!S$37</f>
        <v>0</v>
      </c>
      <c r="T13" s="374"/>
      <c r="U13" s="374"/>
      <c r="V13" s="374"/>
      <c r="W13" s="374"/>
      <c r="X13" s="374"/>
      <c r="Y13" s="374"/>
    </row>
    <row r="14" spans="1:79" s="375" customFormat="1">
      <c r="A14" s="370"/>
      <c r="B14" s="371"/>
      <c r="C14" s="372"/>
      <c r="D14" s="370"/>
      <c r="E14" s="373" t="str">
        <f xml:space="preserve"> Inputs!E$38</f>
        <v>CPIH for September</v>
      </c>
      <c r="F14" s="373">
        <f xml:space="preserve"> Inputs!F$38</f>
        <v>0</v>
      </c>
      <c r="G14" s="373" t="str">
        <f xml:space="preserve"> Inputs!G$38</f>
        <v>index</v>
      </c>
      <c r="H14" s="401">
        <f xml:space="preserve"> Inputs!H$38</f>
        <v>0</v>
      </c>
      <c r="I14" s="401">
        <f xml:space="preserve"> Inputs!I$38</f>
        <v>0</v>
      </c>
      <c r="J14" s="373">
        <f xml:space="preserve"> Inputs!J$38</f>
        <v>104.3</v>
      </c>
      <c r="K14" s="373">
        <f xml:space="preserve"> Inputs!K$38</f>
        <v>106.6</v>
      </c>
      <c r="L14" s="373">
        <f xml:space="preserve"> Inputs!L$38</f>
        <v>108.5</v>
      </c>
      <c r="M14" s="373">
        <f xml:space="preserve"> Inputs!M$38</f>
        <v>109.2</v>
      </c>
      <c r="N14" s="373">
        <f xml:space="preserve"> Inputs!N$38</f>
        <v>112.4</v>
      </c>
      <c r="O14" s="373">
        <f xml:space="preserve"> Inputs!O$38</f>
        <v>122.3</v>
      </c>
      <c r="P14" s="373">
        <f xml:space="preserve"> Inputs!P$38</f>
        <v>0</v>
      </c>
      <c r="Q14" s="373">
        <f xml:space="preserve"> Inputs!Q$38</f>
        <v>0</v>
      </c>
      <c r="R14" s="373">
        <f xml:space="preserve"> Inputs!R$38</f>
        <v>0</v>
      </c>
      <c r="S14" s="401">
        <f xml:space="preserve"> Inputs!S$38</f>
        <v>0</v>
      </c>
      <c r="T14" s="374"/>
      <c r="U14" s="374"/>
      <c r="V14" s="374"/>
      <c r="W14" s="374"/>
      <c r="X14" s="374"/>
      <c r="Y14" s="374"/>
    </row>
    <row r="15" spans="1:79" s="375" customFormat="1">
      <c r="A15" s="370"/>
      <c r="B15" s="371"/>
      <c r="C15" s="372"/>
      <c r="D15" s="370"/>
      <c r="E15" s="373" t="str">
        <f xml:space="preserve"> Inputs!E$39</f>
        <v>CPIH for October</v>
      </c>
      <c r="F15" s="373">
        <f xml:space="preserve"> Inputs!F$39</f>
        <v>0</v>
      </c>
      <c r="G15" s="373" t="str">
        <f xml:space="preserve"> Inputs!G$39</f>
        <v>index</v>
      </c>
      <c r="H15" s="401">
        <f xml:space="preserve"> Inputs!H$39</f>
        <v>0</v>
      </c>
      <c r="I15" s="401">
        <f xml:space="preserve"> Inputs!I$39</f>
        <v>0</v>
      </c>
      <c r="J15" s="373">
        <f xml:space="preserve"> Inputs!J$39</f>
        <v>104.4</v>
      </c>
      <c r="K15" s="373">
        <f xml:space="preserve"> Inputs!K$39</f>
        <v>106.7</v>
      </c>
      <c r="L15" s="373">
        <f xml:space="preserve"> Inputs!L$39</f>
        <v>108.3</v>
      </c>
      <c r="M15" s="373">
        <f xml:space="preserve"> Inputs!M$39</f>
        <v>109.2</v>
      </c>
      <c r="N15" s="373">
        <f xml:space="preserve"> Inputs!N$39</f>
        <v>113.4</v>
      </c>
      <c r="O15" s="373">
        <f xml:space="preserve"> Inputs!O$39</f>
        <v>124.3</v>
      </c>
      <c r="P15" s="373">
        <f xml:space="preserve"> Inputs!P$39</f>
        <v>0</v>
      </c>
      <c r="Q15" s="373">
        <f xml:space="preserve"> Inputs!Q$39</f>
        <v>0</v>
      </c>
      <c r="R15" s="373">
        <f xml:space="preserve"> Inputs!R$39</f>
        <v>0</v>
      </c>
      <c r="S15" s="401">
        <f xml:space="preserve"> Inputs!S$39</f>
        <v>0</v>
      </c>
      <c r="T15" s="374"/>
      <c r="U15" s="374"/>
      <c r="V15" s="374"/>
      <c r="W15" s="374"/>
      <c r="X15" s="374"/>
      <c r="Y15" s="374"/>
    </row>
    <row r="16" spans="1:79" s="375" customFormat="1">
      <c r="A16" s="370"/>
      <c r="B16" s="371"/>
      <c r="C16" s="372"/>
      <c r="D16" s="370"/>
      <c r="E16" s="373" t="str">
        <f xml:space="preserve"> Inputs!E$40</f>
        <v>CPIH for November</v>
      </c>
      <c r="F16" s="373">
        <f xml:space="preserve"> Inputs!F$40</f>
        <v>0</v>
      </c>
      <c r="G16" s="373" t="str">
        <f xml:space="preserve"> Inputs!G$40</f>
        <v>index</v>
      </c>
      <c r="H16" s="401">
        <f xml:space="preserve"> Inputs!H$40</f>
        <v>0</v>
      </c>
      <c r="I16" s="401">
        <f xml:space="preserve"> Inputs!I$40</f>
        <v>0</v>
      </c>
      <c r="J16" s="373">
        <f xml:space="preserve"> Inputs!J$40</f>
        <v>104.7</v>
      </c>
      <c r="K16" s="373">
        <f xml:space="preserve"> Inputs!K$40</f>
        <v>106.9</v>
      </c>
      <c r="L16" s="373">
        <f xml:space="preserve"> Inputs!L$40</f>
        <v>108.5</v>
      </c>
      <c r="M16" s="373">
        <f xml:space="preserve"> Inputs!M$40</f>
        <v>109.1</v>
      </c>
      <c r="N16" s="373">
        <f xml:space="preserve"> Inputs!N$40</f>
        <v>114.1</v>
      </c>
      <c r="O16" s="373">
        <f xml:space="preserve"> Inputs!O$40</f>
        <v>124.8</v>
      </c>
      <c r="P16" s="373">
        <f xml:space="preserve"> Inputs!P$40</f>
        <v>0</v>
      </c>
      <c r="Q16" s="373">
        <f xml:space="preserve"> Inputs!Q$40</f>
        <v>0</v>
      </c>
      <c r="R16" s="373">
        <f xml:space="preserve"> Inputs!R$40</f>
        <v>0</v>
      </c>
      <c r="S16" s="401">
        <f xml:space="preserve"> Inputs!S$40</f>
        <v>0</v>
      </c>
      <c r="T16" s="374"/>
      <c r="U16" s="374"/>
      <c r="V16" s="374"/>
      <c r="W16" s="374"/>
      <c r="X16" s="374"/>
      <c r="Y16" s="374"/>
    </row>
    <row r="17" spans="1:25" s="375" customFormat="1">
      <c r="A17" s="370"/>
      <c r="B17" s="371"/>
      <c r="C17" s="372"/>
      <c r="D17" s="370"/>
      <c r="E17" s="373" t="str">
        <f xml:space="preserve"> Inputs!E$41</f>
        <v>CPIH for December</v>
      </c>
      <c r="F17" s="373">
        <f xml:space="preserve"> Inputs!F$41</f>
        <v>0</v>
      </c>
      <c r="G17" s="373" t="str">
        <f xml:space="preserve"> Inputs!G$41</f>
        <v>index</v>
      </c>
      <c r="H17" s="401">
        <f xml:space="preserve"> Inputs!H$41</f>
        <v>0</v>
      </c>
      <c r="I17" s="401">
        <f xml:space="preserve"> Inputs!I$41</f>
        <v>0</v>
      </c>
      <c r="J17" s="373">
        <f xml:space="preserve"> Inputs!J$41</f>
        <v>105</v>
      </c>
      <c r="K17" s="373">
        <f xml:space="preserve"> Inputs!K$41</f>
        <v>107.1</v>
      </c>
      <c r="L17" s="373">
        <f xml:space="preserve"> Inputs!L$41</f>
        <v>108.5</v>
      </c>
      <c r="M17" s="373">
        <f xml:space="preserve"> Inputs!M$41</f>
        <v>109.4</v>
      </c>
      <c r="N17" s="373">
        <f xml:space="preserve"> Inputs!N$41</f>
        <v>114.7</v>
      </c>
      <c r="O17" s="373">
        <f xml:space="preserve"> Inputs!O$41</f>
        <v>125.3</v>
      </c>
      <c r="P17" s="373">
        <f xml:space="preserve"> Inputs!P$41</f>
        <v>0</v>
      </c>
      <c r="Q17" s="373">
        <f xml:space="preserve"> Inputs!Q$41</f>
        <v>0</v>
      </c>
      <c r="R17" s="373">
        <f xml:space="preserve"> Inputs!R$41</f>
        <v>0</v>
      </c>
      <c r="S17" s="401">
        <f xml:space="preserve"> Inputs!S$41</f>
        <v>0</v>
      </c>
      <c r="T17" s="374"/>
      <c r="U17" s="374"/>
      <c r="V17" s="374"/>
      <c r="W17" s="374"/>
      <c r="X17" s="374"/>
      <c r="Y17" s="374"/>
    </row>
    <row r="18" spans="1:25" s="375" customFormat="1">
      <c r="A18" s="370"/>
      <c r="B18" s="371"/>
      <c r="C18" s="372"/>
      <c r="D18" s="370"/>
      <c r="E18" s="373" t="str">
        <f xml:space="preserve"> Inputs!E$42</f>
        <v>CPIH for January</v>
      </c>
      <c r="F18" s="373">
        <f xml:space="preserve"> Inputs!F$42</f>
        <v>0</v>
      </c>
      <c r="G18" s="373" t="str">
        <f xml:space="preserve"> Inputs!G$42</f>
        <v>index</v>
      </c>
      <c r="H18" s="401">
        <f xml:space="preserve"> Inputs!H$42</f>
        <v>0</v>
      </c>
      <c r="I18" s="401">
        <f xml:space="preserve"> Inputs!I$42</f>
        <v>0</v>
      </c>
      <c r="J18" s="373">
        <f xml:space="preserve"> Inputs!J$42</f>
        <v>104.5</v>
      </c>
      <c r="K18" s="373">
        <f xml:space="preserve"> Inputs!K$42</f>
        <v>106.4</v>
      </c>
      <c r="L18" s="373">
        <f xml:space="preserve"> Inputs!L$42</f>
        <v>108.3</v>
      </c>
      <c r="M18" s="373">
        <f xml:space="preserve"> Inputs!M$42</f>
        <v>109.3</v>
      </c>
      <c r="N18" s="373">
        <f xml:space="preserve"> Inputs!N$42</f>
        <v>114.6</v>
      </c>
      <c r="O18" s="373">
        <f xml:space="preserve"> Inputs!O$42</f>
        <v>124.8</v>
      </c>
      <c r="P18" s="373">
        <f xml:space="preserve"> Inputs!P$42</f>
        <v>0</v>
      </c>
      <c r="Q18" s="373">
        <f xml:space="preserve"> Inputs!Q$42</f>
        <v>0</v>
      </c>
      <c r="R18" s="373">
        <f xml:space="preserve"> Inputs!R$42</f>
        <v>0</v>
      </c>
      <c r="S18" s="401">
        <f xml:space="preserve"> Inputs!S$42</f>
        <v>0</v>
      </c>
      <c r="T18" s="374"/>
      <c r="U18" s="374"/>
      <c r="V18" s="374"/>
      <c r="W18" s="374"/>
      <c r="X18" s="374"/>
      <c r="Y18" s="374"/>
    </row>
    <row r="19" spans="1:25" s="375" customFormat="1">
      <c r="A19" s="370"/>
      <c r="B19" s="371"/>
      <c r="C19" s="372"/>
      <c r="D19" s="370"/>
      <c r="E19" s="373" t="str">
        <f xml:space="preserve"> Inputs!E$43</f>
        <v>CPIH for February</v>
      </c>
      <c r="F19" s="373">
        <f xml:space="preserve"> Inputs!F$43</f>
        <v>0</v>
      </c>
      <c r="G19" s="373" t="str">
        <f xml:space="preserve"> Inputs!G$43</f>
        <v>index</v>
      </c>
      <c r="H19" s="401">
        <f xml:space="preserve"> Inputs!H$43</f>
        <v>0</v>
      </c>
      <c r="I19" s="401">
        <f xml:space="preserve"> Inputs!I$43</f>
        <v>0</v>
      </c>
      <c r="J19" s="373">
        <f xml:space="preserve"> Inputs!J$43</f>
        <v>104.9</v>
      </c>
      <c r="K19" s="373">
        <f xml:space="preserve"> Inputs!K$43</f>
        <v>106.8</v>
      </c>
      <c r="L19" s="373">
        <f xml:space="preserve"> Inputs!L$43</f>
        <v>108.6</v>
      </c>
      <c r="M19" s="373">
        <f xml:space="preserve"> Inputs!M$43</f>
        <v>109.4</v>
      </c>
      <c r="N19" s="373">
        <f xml:space="preserve"> Inputs!N$43</f>
        <v>115.4</v>
      </c>
      <c r="O19" s="373">
        <f xml:space="preserve"> Inputs!O$43</f>
        <v>126</v>
      </c>
      <c r="P19" s="373">
        <f xml:space="preserve"> Inputs!P$43</f>
        <v>0</v>
      </c>
      <c r="Q19" s="373">
        <f xml:space="preserve"> Inputs!Q$43</f>
        <v>0</v>
      </c>
      <c r="R19" s="373">
        <f xml:space="preserve"> Inputs!R$43</f>
        <v>0</v>
      </c>
      <c r="S19" s="401">
        <f xml:space="preserve"> Inputs!S$43</f>
        <v>0</v>
      </c>
      <c r="T19" s="374"/>
      <c r="U19" s="374"/>
      <c r="V19" s="374"/>
      <c r="W19" s="374"/>
      <c r="X19" s="374"/>
      <c r="Y19" s="374"/>
    </row>
    <row r="20" spans="1:25" s="375" customFormat="1">
      <c r="A20" s="370"/>
      <c r="B20" s="371"/>
      <c r="C20" s="372"/>
      <c r="D20" s="370"/>
      <c r="E20" s="373" t="str">
        <f xml:space="preserve"> Inputs!E$44</f>
        <v>CPIH for March</v>
      </c>
      <c r="F20" s="373">
        <f xml:space="preserve"> Inputs!F$44</f>
        <v>0</v>
      </c>
      <c r="G20" s="373" t="str">
        <f xml:space="preserve"> Inputs!G$44</f>
        <v>index</v>
      </c>
      <c r="H20" s="401">
        <f xml:space="preserve"> Inputs!H$44</f>
        <v>0</v>
      </c>
      <c r="I20" s="401">
        <f xml:space="preserve"> Inputs!I$44</f>
        <v>0</v>
      </c>
      <c r="J20" s="373">
        <f xml:space="preserve"> Inputs!J$44</f>
        <v>105.1</v>
      </c>
      <c r="K20" s="373">
        <f xml:space="preserve"> Inputs!K$44</f>
        <v>107</v>
      </c>
      <c r="L20" s="373">
        <f xml:space="preserve"> Inputs!L$44</f>
        <v>108.6</v>
      </c>
      <c r="M20" s="373">
        <f xml:space="preserve"> Inputs!M$44</f>
        <v>109.7</v>
      </c>
      <c r="N20" s="373">
        <f xml:space="preserve"> Inputs!N$44</f>
        <v>116.5</v>
      </c>
      <c r="O20" s="373">
        <f xml:space="preserve"> Inputs!O$44</f>
        <v>126.8</v>
      </c>
      <c r="P20" s="373">
        <f xml:space="preserve"> Inputs!P$44</f>
        <v>0</v>
      </c>
      <c r="Q20" s="373">
        <f xml:space="preserve"> Inputs!Q$44</f>
        <v>0</v>
      </c>
      <c r="R20" s="373">
        <f xml:space="preserve"> Inputs!R$44</f>
        <v>0</v>
      </c>
      <c r="S20" s="401">
        <f xml:space="preserve"> Inputs!S$44</f>
        <v>0</v>
      </c>
      <c r="T20" s="374"/>
      <c r="U20" s="374"/>
      <c r="V20" s="374"/>
      <c r="W20" s="374"/>
      <c r="X20" s="374"/>
      <c r="Y20" s="374"/>
    </row>
    <row r="21" spans="1:25" s="375" customFormat="1">
      <c r="A21" s="370"/>
      <c r="B21" s="371"/>
      <c r="C21" s="372"/>
      <c r="D21" s="370"/>
      <c r="E21" s="372"/>
      <c r="F21" s="372"/>
      <c r="G21" s="372"/>
      <c r="H21" s="372"/>
      <c r="I21" s="372"/>
      <c r="J21" s="372"/>
      <c r="K21" s="372"/>
      <c r="L21" s="372"/>
      <c r="M21" s="372"/>
      <c r="N21" s="372"/>
      <c r="O21" s="372"/>
      <c r="P21" s="372"/>
      <c r="Q21" s="372"/>
      <c r="R21" s="372"/>
      <c r="S21" s="372"/>
      <c r="T21" s="374"/>
      <c r="U21" s="374"/>
      <c r="V21" s="374"/>
      <c r="W21" s="374"/>
      <c r="X21" s="374"/>
      <c r="Y21" s="374"/>
    </row>
    <row r="22" spans="1:25" s="415" customFormat="1">
      <c r="A22" s="412"/>
      <c r="B22" s="412"/>
      <c r="C22" s="413"/>
      <c r="D22" s="209"/>
      <c r="E22" s="209" t="str">
        <f xml:space="preserve"> Inputs!E$46</f>
        <v>CPIH: Forecast Annual Increase</v>
      </c>
      <c r="F22" s="209">
        <f xml:space="preserve"> Inputs!F$46</f>
        <v>0.02</v>
      </c>
      <c r="G22" s="209" t="str">
        <f xml:space="preserve"> Inputs!G$46</f>
        <v>%</v>
      </c>
      <c r="H22" s="209">
        <f xml:space="preserve"> Inputs!H$46</f>
        <v>0</v>
      </c>
      <c r="I22" s="209">
        <f xml:space="preserve"> Inputs!I$46</f>
        <v>0</v>
      </c>
      <c r="J22" s="209">
        <f xml:space="preserve"> Inputs!J$46</f>
        <v>0</v>
      </c>
      <c r="K22" s="209">
        <f xml:space="preserve"> Inputs!K$46</f>
        <v>0</v>
      </c>
      <c r="L22" s="209">
        <f xml:space="preserve"> Inputs!L$46</f>
        <v>0</v>
      </c>
      <c r="M22" s="209">
        <f xml:space="preserve"> Inputs!M$46</f>
        <v>0</v>
      </c>
      <c r="N22" s="209">
        <f xml:space="preserve"> Inputs!N$46</f>
        <v>0</v>
      </c>
      <c r="O22" s="209">
        <f xml:space="preserve"> Inputs!O$46</f>
        <v>0</v>
      </c>
      <c r="P22" s="209">
        <f xml:space="preserve"> Inputs!P$46</f>
        <v>0</v>
      </c>
      <c r="Q22" s="209">
        <f xml:space="preserve"> Inputs!Q$46</f>
        <v>0</v>
      </c>
      <c r="R22" s="209">
        <f xml:space="preserve"> Inputs!R$46</f>
        <v>0</v>
      </c>
      <c r="S22" s="209">
        <f xml:space="preserve"> Inputs!S$46</f>
        <v>0</v>
      </c>
      <c r="T22" s="414"/>
      <c r="U22" s="414"/>
      <c r="V22" s="414"/>
      <c r="W22" s="414"/>
      <c r="X22" s="414"/>
      <c r="Y22" s="414"/>
    </row>
    <row r="23" spans="1:25" s="288" customFormat="1">
      <c r="A23" s="376"/>
      <c r="B23" s="376"/>
      <c r="C23" s="377"/>
      <c r="D23" s="267"/>
      <c r="E23" s="378"/>
      <c r="F23" s="379"/>
      <c r="G23" s="267"/>
      <c r="H23" s="287"/>
      <c r="I23" s="287"/>
      <c r="J23" s="300"/>
      <c r="K23" s="300"/>
      <c r="L23" s="300"/>
      <c r="M23" s="300"/>
      <c r="N23" s="300"/>
      <c r="O23" s="300"/>
      <c r="P23" s="300"/>
      <c r="Q23" s="300"/>
      <c r="R23" s="300"/>
      <c r="S23" s="300"/>
      <c r="T23" s="287"/>
      <c r="U23" s="287"/>
      <c r="V23" s="287"/>
      <c r="W23" s="287"/>
      <c r="X23" s="287"/>
      <c r="Y23" s="287"/>
    </row>
    <row r="24" spans="1:25" s="288" customFormat="1">
      <c r="A24" s="376"/>
      <c r="B24" s="376"/>
      <c r="C24" s="377"/>
      <c r="D24" s="267"/>
      <c r="E24" s="367" t="s">
        <v>147</v>
      </c>
      <c r="F24" s="379"/>
      <c r="G24" s="267" t="s">
        <v>148</v>
      </c>
      <c r="H24" s="287"/>
      <c r="I24" s="287"/>
      <c r="J24" s="300">
        <f t="shared" ref="J24:J35" si="0" xml:space="preserve"> IF(J9 &gt; 0, J9, I24 * (1 + $F$22))</f>
        <v>103.2</v>
      </c>
      <c r="K24" s="300">
        <f t="shared" ref="K24:S24" si="1" xml:space="preserve"> IF(K9 &gt; 0, K9, J24 * (1 + $F$22))</f>
        <v>105.5</v>
      </c>
      <c r="L24" s="300">
        <f t="shared" si="1"/>
        <v>107.6</v>
      </c>
      <c r="M24" s="300">
        <f t="shared" si="1"/>
        <v>108.6</v>
      </c>
      <c r="N24" s="300">
        <f t="shared" si="1"/>
        <v>110.4</v>
      </c>
      <c r="O24" s="300">
        <f t="shared" si="1"/>
        <v>119</v>
      </c>
      <c r="P24" s="300">
        <f t="shared" si="1"/>
        <v>121.38</v>
      </c>
      <c r="Q24" s="300">
        <f t="shared" si="1"/>
        <v>123.80759999999999</v>
      </c>
      <c r="R24" s="300">
        <f t="shared" si="1"/>
        <v>126.28375199999999</v>
      </c>
      <c r="S24" s="300">
        <f t="shared" si="1"/>
        <v>128.80942704</v>
      </c>
      <c r="T24" s="287"/>
      <c r="U24" s="287"/>
      <c r="V24" s="287"/>
      <c r="W24" s="287"/>
      <c r="X24" s="287"/>
      <c r="Y24" s="287"/>
    </row>
    <row r="25" spans="1:25" s="288" customFormat="1">
      <c r="A25" s="376"/>
      <c r="B25" s="376"/>
      <c r="C25" s="377"/>
      <c r="D25" s="267"/>
      <c r="E25" s="367" t="s">
        <v>149</v>
      </c>
      <c r="F25" s="379"/>
      <c r="G25" s="267" t="s">
        <v>148</v>
      </c>
      <c r="H25" s="287"/>
      <c r="I25" s="287"/>
      <c r="J25" s="300">
        <f t="shared" si="0"/>
        <v>103.5</v>
      </c>
      <c r="K25" s="300">
        <f t="shared" ref="K25:S25" si="2" xml:space="preserve"> IF(K10 &gt; 0, K10, J25 * (1 + $F$22))</f>
        <v>105.9</v>
      </c>
      <c r="L25" s="300">
        <f t="shared" si="2"/>
        <v>107.9</v>
      </c>
      <c r="M25" s="300">
        <f t="shared" si="2"/>
        <v>108.6</v>
      </c>
      <c r="N25" s="300">
        <f t="shared" si="2"/>
        <v>111</v>
      </c>
      <c r="O25" s="300">
        <f t="shared" si="2"/>
        <v>119.7</v>
      </c>
      <c r="P25" s="300">
        <f t="shared" si="2"/>
        <v>122.09400000000001</v>
      </c>
      <c r="Q25" s="300">
        <f t="shared" si="2"/>
        <v>124.53588000000001</v>
      </c>
      <c r="R25" s="300">
        <f t="shared" si="2"/>
        <v>127.0265976</v>
      </c>
      <c r="S25" s="300">
        <f t="shared" si="2"/>
        <v>129.56712955200001</v>
      </c>
      <c r="T25" s="287"/>
      <c r="U25" s="287"/>
      <c r="V25" s="287"/>
      <c r="W25" s="287"/>
      <c r="X25" s="287"/>
      <c r="Y25" s="287"/>
    </row>
    <row r="26" spans="1:25" s="288" customFormat="1">
      <c r="A26" s="376"/>
      <c r="B26" s="376"/>
      <c r="C26" s="377"/>
      <c r="D26" s="267"/>
      <c r="E26" s="367" t="s">
        <v>150</v>
      </c>
      <c r="F26" s="379"/>
      <c r="G26" s="267" t="s">
        <v>148</v>
      </c>
      <c r="H26" s="287"/>
      <c r="I26" s="287"/>
      <c r="J26" s="300">
        <f t="shared" si="0"/>
        <v>103.5</v>
      </c>
      <c r="K26" s="300">
        <f t="shared" ref="K26:S26" si="3" xml:space="preserve"> IF(K11 &gt; 0, K11, J26 * (1 + $F$22))</f>
        <v>105.9</v>
      </c>
      <c r="L26" s="300">
        <f t="shared" si="3"/>
        <v>107.9</v>
      </c>
      <c r="M26" s="300">
        <f t="shared" si="3"/>
        <v>108.8</v>
      </c>
      <c r="N26" s="300">
        <f t="shared" si="3"/>
        <v>111.4</v>
      </c>
      <c r="O26" s="300">
        <f t="shared" si="3"/>
        <v>120.5</v>
      </c>
      <c r="P26" s="300">
        <f t="shared" si="3"/>
        <v>122.91</v>
      </c>
      <c r="Q26" s="300">
        <f t="shared" si="3"/>
        <v>125.3682</v>
      </c>
      <c r="R26" s="300">
        <f t="shared" si="3"/>
        <v>127.875564</v>
      </c>
      <c r="S26" s="300">
        <f t="shared" si="3"/>
        <v>130.43307528</v>
      </c>
      <c r="T26" s="287"/>
      <c r="U26" s="287"/>
      <c r="V26" s="287"/>
      <c r="W26" s="287"/>
      <c r="X26" s="287"/>
      <c r="Y26" s="287"/>
    </row>
    <row r="27" spans="1:25" s="288" customFormat="1">
      <c r="A27" s="376"/>
      <c r="B27" s="376"/>
      <c r="C27" s="377"/>
      <c r="D27" s="267"/>
      <c r="E27" s="367" t="s">
        <v>151</v>
      </c>
      <c r="F27" s="379"/>
      <c r="G27" s="267" t="s">
        <v>148</v>
      </c>
      <c r="H27" s="287"/>
      <c r="I27" s="287"/>
      <c r="J27" s="300">
        <f t="shared" si="0"/>
        <v>103.5</v>
      </c>
      <c r="K27" s="300">
        <f t="shared" ref="K27:S27" si="4" xml:space="preserve"> IF(K12 &gt; 0, K12, J27 * (1 + $F$22))</f>
        <v>105.9</v>
      </c>
      <c r="L27" s="300">
        <f t="shared" si="4"/>
        <v>107.9</v>
      </c>
      <c r="M27" s="300">
        <f t="shared" si="4"/>
        <v>109.2</v>
      </c>
      <c r="N27" s="300">
        <f t="shared" si="4"/>
        <v>111.4</v>
      </c>
      <c r="O27" s="300">
        <f t="shared" si="4"/>
        <v>121.2</v>
      </c>
      <c r="P27" s="300">
        <f t="shared" si="4"/>
        <v>123.62400000000001</v>
      </c>
      <c r="Q27" s="300">
        <f t="shared" si="4"/>
        <v>126.09648000000001</v>
      </c>
      <c r="R27" s="300">
        <f t="shared" si="4"/>
        <v>128.61840960000001</v>
      </c>
      <c r="S27" s="300">
        <f t="shared" si="4"/>
        <v>131.19077779200001</v>
      </c>
      <c r="T27" s="287"/>
      <c r="U27" s="287"/>
      <c r="V27" s="287"/>
      <c r="W27" s="287"/>
      <c r="X27" s="287"/>
      <c r="Y27" s="287"/>
    </row>
    <row r="28" spans="1:25" s="288" customFormat="1">
      <c r="A28" s="376"/>
      <c r="B28" s="376"/>
      <c r="C28" s="377"/>
      <c r="D28" s="267"/>
      <c r="E28" s="367" t="s">
        <v>152</v>
      </c>
      <c r="F28" s="379"/>
      <c r="G28" s="267" t="s">
        <v>148</v>
      </c>
      <c r="H28" s="287"/>
      <c r="I28" s="287"/>
      <c r="J28" s="300">
        <f t="shared" si="0"/>
        <v>104</v>
      </c>
      <c r="K28" s="300">
        <f t="shared" ref="K28:S28" si="5" xml:space="preserve"> IF(K13 &gt; 0, K13, J28 * (1 + $F$22))</f>
        <v>106.5</v>
      </c>
      <c r="L28" s="300">
        <f t="shared" si="5"/>
        <v>108.4</v>
      </c>
      <c r="M28" s="300">
        <f t="shared" si="5"/>
        <v>108.8</v>
      </c>
      <c r="N28" s="300">
        <f t="shared" si="5"/>
        <v>112.1</v>
      </c>
      <c r="O28" s="300">
        <f t="shared" si="5"/>
        <v>121.8</v>
      </c>
      <c r="P28" s="300">
        <f t="shared" si="5"/>
        <v>124.236</v>
      </c>
      <c r="Q28" s="300">
        <f t="shared" si="5"/>
        <v>126.72072</v>
      </c>
      <c r="R28" s="300">
        <f t="shared" si="5"/>
        <v>129.2551344</v>
      </c>
      <c r="S28" s="300">
        <f t="shared" si="5"/>
        <v>131.84023708800001</v>
      </c>
      <c r="T28" s="287"/>
      <c r="U28" s="287"/>
      <c r="V28" s="287"/>
      <c r="W28" s="287"/>
      <c r="X28" s="287"/>
      <c r="Y28" s="287"/>
    </row>
    <row r="29" spans="1:25" s="288" customFormat="1">
      <c r="A29" s="376"/>
      <c r="B29" s="376"/>
      <c r="C29" s="377"/>
      <c r="D29" s="267"/>
      <c r="E29" s="367" t="s">
        <v>153</v>
      </c>
      <c r="F29" s="379"/>
      <c r="G29" s="267" t="s">
        <v>148</v>
      </c>
      <c r="H29" s="287"/>
      <c r="I29" s="287"/>
      <c r="J29" s="300">
        <f t="shared" si="0"/>
        <v>104.3</v>
      </c>
      <c r="K29" s="300">
        <f t="shared" ref="K29:S29" si="6" xml:space="preserve"> IF(K14 &gt; 0, K14, J29 * (1 + $F$22))</f>
        <v>106.6</v>
      </c>
      <c r="L29" s="300">
        <f t="shared" si="6"/>
        <v>108.5</v>
      </c>
      <c r="M29" s="300">
        <f t="shared" si="6"/>
        <v>109.2</v>
      </c>
      <c r="N29" s="300">
        <f t="shared" si="6"/>
        <v>112.4</v>
      </c>
      <c r="O29" s="300">
        <f t="shared" si="6"/>
        <v>122.3</v>
      </c>
      <c r="P29" s="300">
        <f t="shared" si="6"/>
        <v>124.746</v>
      </c>
      <c r="Q29" s="300">
        <f t="shared" si="6"/>
        <v>127.24092</v>
      </c>
      <c r="R29" s="300">
        <f t="shared" si="6"/>
        <v>129.78573840000001</v>
      </c>
      <c r="S29" s="300">
        <f t="shared" si="6"/>
        <v>132.38145316800001</v>
      </c>
      <c r="T29" s="287"/>
      <c r="U29" s="287"/>
      <c r="V29" s="287"/>
      <c r="W29" s="287"/>
      <c r="X29" s="287"/>
      <c r="Y29" s="287"/>
    </row>
    <row r="30" spans="1:25" s="288" customFormat="1">
      <c r="A30" s="376"/>
      <c r="B30" s="376"/>
      <c r="C30" s="377"/>
      <c r="D30" s="267"/>
      <c r="E30" s="367" t="s">
        <v>154</v>
      </c>
      <c r="F30" s="379"/>
      <c r="G30" s="267" t="s">
        <v>148</v>
      </c>
      <c r="H30" s="287"/>
      <c r="I30" s="287"/>
      <c r="J30" s="300">
        <f t="shared" si="0"/>
        <v>104.4</v>
      </c>
      <c r="K30" s="300">
        <f t="shared" ref="K30:S30" si="7" xml:space="preserve"> IF(K15 &gt; 0, K15, J30 * (1 + $F$22))</f>
        <v>106.7</v>
      </c>
      <c r="L30" s="300">
        <f t="shared" si="7"/>
        <v>108.3</v>
      </c>
      <c r="M30" s="300">
        <f t="shared" si="7"/>
        <v>109.2</v>
      </c>
      <c r="N30" s="300">
        <f t="shared" si="7"/>
        <v>113.4</v>
      </c>
      <c r="O30" s="300">
        <f t="shared" si="7"/>
        <v>124.3</v>
      </c>
      <c r="P30" s="300">
        <f t="shared" si="7"/>
        <v>126.786</v>
      </c>
      <c r="Q30" s="300">
        <f t="shared" si="7"/>
        <v>129.32172</v>
      </c>
      <c r="R30" s="300">
        <f t="shared" si="7"/>
        <v>131.9081544</v>
      </c>
      <c r="S30" s="300">
        <f t="shared" si="7"/>
        <v>134.546317488</v>
      </c>
      <c r="T30" s="287"/>
      <c r="U30" s="287"/>
      <c r="V30" s="287"/>
      <c r="W30" s="287"/>
      <c r="X30" s="287"/>
      <c r="Y30" s="287"/>
    </row>
    <row r="31" spans="1:25" s="288" customFormat="1">
      <c r="A31" s="376"/>
      <c r="B31" s="376"/>
      <c r="C31" s="377"/>
      <c r="D31" s="267"/>
      <c r="E31" s="367" t="s">
        <v>155</v>
      </c>
      <c r="F31" s="379"/>
      <c r="G31" s="267" t="s">
        <v>148</v>
      </c>
      <c r="H31" s="287"/>
      <c r="I31" s="287"/>
      <c r="J31" s="300">
        <f t="shared" si="0"/>
        <v>104.7</v>
      </c>
      <c r="K31" s="300">
        <f t="shared" ref="K31:S31" si="8" xml:space="preserve"> IF(K16 &gt; 0, K16, J31 * (1 + $F$22))</f>
        <v>106.9</v>
      </c>
      <c r="L31" s="300">
        <f t="shared" si="8"/>
        <v>108.5</v>
      </c>
      <c r="M31" s="300">
        <f t="shared" si="8"/>
        <v>109.1</v>
      </c>
      <c r="N31" s="300">
        <f t="shared" si="8"/>
        <v>114.1</v>
      </c>
      <c r="O31" s="300">
        <f t="shared" si="8"/>
        <v>124.8</v>
      </c>
      <c r="P31" s="300">
        <f t="shared" si="8"/>
        <v>127.29599999999999</v>
      </c>
      <c r="Q31" s="300">
        <f t="shared" si="8"/>
        <v>129.84191999999999</v>
      </c>
      <c r="R31" s="300">
        <f t="shared" si="8"/>
        <v>132.43875839999998</v>
      </c>
      <c r="S31" s="300">
        <f t="shared" si="8"/>
        <v>135.087533568</v>
      </c>
      <c r="T31" s="287"/>
      <c r="U31" s="287"/>
      <c r="V31" s="287"/>
      <c r="W31" s="287"/>
      <c r="X31" s="287"/>
      <c r="Y31" s="287"/>
    </row>
    <row r="32" spans="1:25" s="288" customFormat="1">
      <c r="A32" s="376"/>
      <c r="B32" s="376"/>
      <c r="C32" s="377"/>
      <c r="D32" s="267"/>
      <c r="E32" s="367" t="s">
        <v>156</v>
      </c>
      <c r="F32" s="379"/>
      <c r="G32" s="267" t="s">
        <v>148</v>
      </c>
      <c r="H32" s="287"/>
      <c r="I32" s="287"/>
      <c r="J32" s="300">
        <f t="shared" si="0"/>
        <v>105</v>
      </c>
      <c r="K32" s="300">
        <f t="shared" ref="K32:S32" si="9" xml:space="preserve"> IF(K17 &gt; 0, K17, J32 * (1 + $F$22))</f>
        <v>107.1</v>
      </c>
      <c r="L32" s="300">
        <f t="shared" si="9"/>
        <v>108.5</v>
      </c>
      <c r="M32" s="300">
        <f t="shared" si="9"/>
        <v>109.4</v>
      </c>
      <c r="N32" s="300">
        <f t="shared" si="9"/>
        <v>114.7</v>
      </c>
      <c r="O32" s="300">
        <f t="shared" si="9"/>
        <v>125.3</v>
      </c>
      <c r="P32" s="300">
        <f t="shared" si="9"/>
        <v>127.806</v>
      </c>
      <c r="Q32" s="300">
        <f t="shared" si="9"/>
        <v>130.36212</v>
      </c>
      <c r="R32" s="300">
        <f t="shared" si="9"/>
        <v>132.96936239999999</v>
      </c>
      <c r="S32" s="300">
        <f t="shared" si="9"/>
        <v>135.628749648</v>
      </c>
      <c r="T32" s="287"/>
      <c r="U32" s="287"/>
      <c r="V32" s="287"/>
      <c r="W32" s="287"/>
      <c r="X32" s="287"/>
      <c r="Y32" s="287"/>
    </row>
    <row r="33" spans="1:25" s="288" customFormat="1">
      <c r="A33" s="376"/>
      <c r="B33" s="376"/>
      <c r="C33" s="377"/>
      <c r="D33" s="267"/>
      <c r="E33" s="367" t="s">
        <v>157</v>
      </c>
      <c r="F33" s="379"/>
      <c r="G33" s="267" t="s">
        <v>148</v>
      </c>
      <c r="H33" s="287"/>
      <c r="I33" s="287"/>
      <c r="J33" s="300">
        <f t="shared" si="0"/>
        <v>104.5</v>
      </c>
      <c r="K33" s="300">
        <f t="shared" ref="K33:S33" si="10" xml:space="preserve"> IF(K18 &gt; 0, K18, J33 * (1 + $F$22))</f>
        <v>106.4</v>
      </c>
      <c r="L33" s="300">
        <f t="shared" si="10"/>
        <v>108.3</v>
      </c>
      <c r="M33" s="300">
        <f t="shared" si="10"/>
        <v>109.3</v>
      </c>
      <c r="N33" s="300">
        <f t="shared" si="10"/>
        <v>114.6</v>
      </c>
      <c r="O33" s="300">
        <f t="shared" si="10"/>
        <v>124.8</v>
      </c>
      <c r="P33" s="300">
        <f t="shared" si="10"/>
        <v>127.29599999999999</v>
      </c>
      <c r="Q33" s="300">
        <f t="shared" si="10"/>
        <v>129.84191999999999</v>
      </c>
      <c r="R33" s="300">
        <f t="shared" si="10"/>
        <v>132.43875839999998</v>
      </c>
      <c r="S33" s="300">
        <f t="shared" si="10"/>
        <v>135.087533568</v>
      </c>
      <c r="T33" s="287"/>
      <c r="U33" s="287"/>
      <c r="V33" s="287"/>
      <c r="W33" s="287"/>
      <c r="X33" s="287"/>
      <c r="Y33" s="287"/>
    </row>
    <row r="34" spans="1:25" s="288" customFormat="1">
      <c r="A34" s="376"/>
      <c r="B34" s="376"/>
      <c r="C34" s="377"/>
      <c r="D34" s="267"/>
      <c r="E34" s="367" t="s">
        <v>158</v>
      </c>
      <c r="F34" s="379"/>
      <c r="G34" s="267" t="s">
        <v>148</v>
      </c>
      <c r="H34" s="287"/>
      <c r="I34" s="287"/>
      <c r="J34" s="300">
        <f t="shared" si="0"/>
        <v>104.9</v>
      </c>
      <c r="K34" s="300">
        <f t="shared" ref="K34:S34" si="11" xml:space="preserve"> IF(K19 &gt; 0, K19, J34 * (1 + $F$22))</f>
        <v>106.8</v>
      </c>
      <c r="L34" s="300">
        <f t="shared" si="11"/>
        <v>108.6</v>
      </c>
      <c r="M34" s="300">
        <f t="shared" si="11"/>
        <v>109.4</v>
      </c>
      <c r="N34" s="300">
        <f t="shared" si="11"/>
        <v>115.4</v>
      </c>
      <c r="O34" s="300">
        <f t="shared" si="11"/>
        <v>126</v>
      </c>
      <c r="P34" s="300">
        <f t="shared" si="11"/>
        <v>128.52000000000001</v>
      </c>
      <c r="Q34" s="300">
        <f t="shared" si="11"/>
        <v>131.09040000000002</v>
      </c>
      <c r="R34" s="300">
        <f t="shared" si="11"/>
        <v>133.71220800000003</v>
      </c>
      <c r="S34" s="300">
        <f t="shared" si="11"/>
        <v>136.38645216000003</v>
      </c>
      <c r="T34" s="287"/>
      <c r="U34" s="287"/>
      <c r="V34" s="287"/>
      <c r="W34" s="287"/>
      <c r="X34" s="287"/>
      <c r="Y34" s="287"/>
    </row>
    <row r="35" spans="1:25" s="288" customFormat="1">
      <c r="A35" s="376"/>
      <c r="B35" s="376"/>
      <c r="C35" s="377"/>
      <c r="D35" s="267"/>
      <c r="E35" s="367" t="s">
        <v>159</v>
      </c>
      <c r="F35" s="379"/>
      <c r="G35" s="267" t="s">
        <v>148</v>
      </c>
      <c r="H35" s="287"/>
      <c r="I35" s="287"/>
      <c r="J35" s="300">
        <f t="shared" si="0"/>
        <v>105.1</v>
      </c>
      <c r="K35" s="300">
        <f t="shared" ref="K35:S35" si="12" xml:space="preserve"> IF(K20 &gt; 0, K20, J35 * (1 + $F$22))</f>
        <v>107</v>
      </c>
      <c r="L35" s="300">
        <f t="shared" si="12"/>
        <v>108.6</v>
      </c>
      <c r="M35" s="300">
        <f t="shared" si="12"/>
        <v>109.7</v>
      </c>
      <c r="N35" s="300">
        <f t="shared" si="12"/>
        <v>116.5</v>
      </c>
      <c r="O35" s="300">
        <f t="shared" si="12"/>
        <v>126.8</v>
      </c>
      <c r="P35" s="300">
        <f t="shared" si="12"/>
        <v>129.33600000000001</v>
      </c>
      <c r="Q35" s="300">
        <f t="shared" si="12"/>
        <v>131.92272000000003</v>
      </c>
      <c r="R35" s="300">
        <f t="shared" si="12"/>
        <v>134.56117440000003</v>
      </c>
      <c r="S35" s="300">
        <f t="shared" si="12"/>
        <v>137.25239788800002</v>
      </c>
      <c r="T35" s="287"/>
      <c r="U35" s="287"/>
      <c r="V35" s="287"/>
      <c r="W35" s="287"/>
      <c r="X35" s="287"/>
      <c r="Y35" s="287"/>
    </row>
    <row r="36" spans="1:25" s="366" customFormat="1">
      <c r="A36" s="361"/>
      <c r="B36" s="362"/>
      <c r="C36" s="362"/>
      <c r="D36" s="361"/>
      <c r="E36" s="367" t="s">
        <v>196</v>
      </c>
      <c r="F36" s="363"/>
      <c r="G36" s="380" t="s">
        <v>148</v>
      </c>
      <c r="H36" s="381"/>
      <c r="I36" s="361"/>
      <c r="J36" s="300">
        <f xml:space="preserve"> AVERAGE( J24:J35 )</f>
        <v>104.21666666666665</v>
      </c>
      <c r="K36" s="300">
        <f t="shared" ref="K36:S36" si="13" xml:space="preserve"> AVERAGE( K24:K35 )</f>
        <v>106.43333333333334</v>
      </c>
      <c r="L36" s="300">
        <f t="shared" si="13"/>
        <v>108.24999999999999</v>
      </c>
      <c r="M36" s="300">
        <f t="shared" si="13"/>
        <v>109.10833333333335</v>
      </c>
      <c r="N36" s="300">
        <f t="shared" si="13"/>
        <v>113.11666666666667</v>
      </c>
      <c r="O36" s="300">
        <f t="shared" si="13"/>
        <v>123.04166666666664</v>
      </c>
      <c r="P36" s="300">
        <f t="shared" si="13"/>
        <v>125.50250000000001</v>
      </c>
      <c r="Q36" s="300">
        <f t="shared" si="13"/>
        <v>128.01255</v>
      </c>
      <c r="R36" s="300">
        <f t="shared" si="13"/>
        <v>130.57280099999997</v>
      </c>
      <c r="S36" s="300">
        <f t="shared" si="13"/>
        <v>133.18425702000002</v>
      </c>
      <c r="T36" s="380"/>
      <c r="U36" s="380"/>
      <c r="V36" s="361"/>
      <c r="W36" s="361"/>
      <c r="X36" s="361"/>
      <c r="Y36" s="361"/>
    </row>
    <row r="37" spans="1:25" s="288" customFormat="1">
      <c r="A37" s="376"/>
      <c r="B37" s="376"/>
      <c r="C37" s="377"/>
      <c r="D37" s="267"/>
      <c r="E37" s="382"/>
      <c r="F37" s="379"/>
      <c r="G37" s="267"/>
      <c r="H37" s="287"/>
      <c r="I37" s="287"/>
      <c r="J37" s="300"/>
      <c r="K37" s="300"/>
      <c r="L37" s="300"/>
      <c r="M37" s="300"/>
      <c r="N37" s="300"/>
      <c r="O37" s="300"/>
      <c r="P37" s="300"/>
      <c r="Q37" s="300"/>
      <c r="R37" s="300"/>
      <c r="S37" s="300"/>
      <c r="T37" s="287"/>
      <c r="U37" s="287"/>
      <c r="V37" s="287"/>
      <c r="W37" s="287"/>
      <c r="X37" s="287"/>
      <c r="Y37" s="287"/>
    </row>
    <row r="38" spans="1:25" s="384" customFormat="1">
      <c r="A38" s="361"/>
      <c r="B38" s="362"/>
      <c r="C38" s="362"/>
      <c r="D38" s="361"/>
      <c r="E38" s="367" t="s">
        <v>197</v>
      </c>
      <c r="F38" s="363"/>
      <c r="G38" s="381" t="s">
        <v>161</v>
      </c>
      <c r="H38" s="308"/>
      <c r="I38" s="361"/>
      <c r="J38" s="383"/>
      <c r="K38" s="192">
        <f xml:space="preserve"> IFERROR( K36 / J36 - 1, 0)</f>
        <v>2.1269790500559882E-2</v>
      </c>
      <c r="L38" s="192">
        <f t="shared" ref="L38:S38" si="14" xml:space="preserve"> IFERROR( L36 / K36 - 1, 0)</f>
        <v>1.7068587535233215E-2</v>
      </c>
      <c r="M38" s="192">
        <f t="shared" si="14"/>
        <v>7.9291762894537765E-3</v>
      </c>
      <c r="N38" s="192">
        <f t="shared" si="14"/>
        <v>3.6737187810280236E-2</v>
      </c>
      <c r="O38" s="192">
        <f t="shared" si="14"/>
        <v>8.7741270075143429E-2</v>
      </c>
      <c r="P38" s="192">
        <f t="shared" si="14"/>
        <v>2.000000000000024E-2</v>
      </c>
      <c r="Q38" s="192">
        <f t="shared" si="14"/>
        <v>2.0000000000000018E-2</v>
      </c>
      <c r="R38" s="192">
        <f t="shared" si="14"/>
        <v>1.9999999999999796E-2</v>
      </c>
      <c r="S38" s="192">
        <f t="shared" si="14"/>
        <v>2.0000000000000462E-2</v>
      </c>
    </row>
    <row r="39" spans="1:25" s="384" customFormat="1">
      <c r="A39" s="361"/>
      <c r="B39" s="362"/>
      <c r="C39" s="362"/>
      <c r="D39" s="361"/>
      <c r="E39" s="361"/>
      <c r="F39" s="363"/>
      <c r="G39" s="381"/>
      <c r="H39" s="308"/>
      <c r="I39" s="361"/>
      <c r="K39" s="192"/>
      <c r="L39" s="192"/>
      <c r="M39" s="192"/>
      <c r="N39" s="192"/>
      <c r="O39" s="192"/>
      <c r="P39" s="192"/>
      <c r="Q39" s="192"/>
      <c r="R39" s="192"/>
      <c r="S39" s="192"/>
    </row>
    <row r="40" spans="1:25" s="390" customFormat="1">
      <c r="B40" s="387"/>
      <c r="C40" s="387"/>
      <c r="D40" s="388"/>
      <c r="E40" s="403" t="str">
        <f xml:space="preserve"> Inputs!E$48</f>
        <v>CPIH: Base year 2019/20</v>
      </c>
      <c r="F40" s="402">
        <f xml:space="preserve"> Inputs!F$48</f>
        <v>0</v>
      </c>
      <c r="G40" s="403" t="str">
        <f xml:space="preserve"> Inputs!G$48</f>
        <v>index</v>
      </c>
      <c r="H40" s="403">
        <f xml:space="preserve"> Inputs!H$48</f>
        <v>108.24999999999999</v>
      </c>
      <c r="I40" s="403">
        <f xml:space="preserve"> Inputs!I$48</f>
        <v>0</v>
      </c>
      <c r="J40" s="402">
        <f xml:space="preserve"> Inputs!J$48</f>
        <v>0</v>
      </c>
      <c r="K40" s="402">
        <f xml:space="preserve"> Inputs!K$48</f>
        <v>0</v>
      </c>
      <c r="L40" s="402">
        <f xml:space="preserve"> Inputs!L$48</f>
        <v>0</v>
      </c>
      <c r="M40" s="402">
        <f xml:space="preserve"> Inputs!M$48</f>
        <v>0</v>
      </c>
      <c r="N40" s="402">
        <f xml:space="preserve"> Inputs!N$48</f>
        <v>0</v>
      </c>
      <c r="O40" s="402">
        <f xml:space="preserve"> Inputs!O$48</f>
        <v>0</v>
      </c>
      <c r="P40" s="402">
        <f xml:space="preserve"> Inputs!P$48</f>
        <v>0</v>
      </c>
      <c r="Q40" s="402">
        <f xml:space="preserve"> Inputs!Q$48</f>
        <v>0</v>
      </c>
      <c r="R40" s="402">
        <f xml:space="preserve"> Inputs!R$48</f>
        <v>0</v>
      </c>
      <c r="S40" s="402">
        <f xml:space="preserve"> Inputs!S$48</f>
        <v>0</v>
      </c>
    </row>
    <row r="41" spans="1:25" s="390" customFormat="1">
      <c r="B41" s="387"/>
      <c r="C41" s="387"/>
      <c r="D41" s="388"/>
      <c r="E41" s="357" t="str">
        <f t="shared" ref="E41:S41" si="15" xml:space="preserve"> E$36</f>
        <v xml:space="preserve">CPIH: FYA </v>
      </c>
      <c r="F41" s="357">
        <f t="shared" si="15"/>
        <v>0</v>
      </c>
      <c r="G41" s="357" t="str">
        <f t="shared" si="15"/>
        <v>index</v>
      </c>
      <c r="H41" s="357">
        <f t="shared" si="15"/>
        <v>0</v>
      </c>
      <c r="I41" s="357">
        <f t="shared" si="15"/>
        <v>0</v>
      </c>
      <c r="J41" s="357">
        <f t="shared" si="15"/>
        <v>104.21666666666665</v>
      </c>
      <c r="K41" s="357">
        <f t="shared" si="15"/>
        <v>106.43333333333334</v>
      </c>
      <c r="L41" s="357">
        <f t="shared" si="15"/>
        <v>108.24999999999999</v>
      </c>
      <c r="M41" s="357">
        <f t="shared" si="15"/>
        <v>109.10833333333335</v>
      </c>
      <c r="N41" s="357">
        <f t="shared" si="15"/>
        <v>113.11666666666667</v>
      </c>
      <c r="O41" s="357">
        <f t="shared" si="15"/>
        <v>123.04166666666664</v>
      </c>
      <c r="P41" s="357">
        <f t="shared" si="15"/>
        <v>125.50250000000001</v>
      </c>
      <c r="Q41" s="357">
        <f t="shared" si="15"/>
        <v>128.01255</v>
      </c>
      <c r="R41" s="357">
        <f t="shared" si="15"/>
        <v>130.57280099999997</v>
      </c>
      <c r="S41" s="357">
        <f t="shared" si="15"/>
        <v>133.18425702000002</v>
      </c>
    </row>
    <row r="42" spans="1:25" s="389" customFormat="1">
      <c r="B42" s="391"/>
      <c r="C42" s="391"/>
      <c r="D42" s="392"/>
      <c r="E42" s="403" t="s">
        <v>198</v>
      </c>
      <c r="F42" s="403">
        <v>0</v>
      </c>
      <c r="G42" s="403" t="s">
        <v>199</v>
      </c>
      <c r="H42" s="403">
        <v>0</v>
      </c>
      <c r="I42" s="403">
        <v>0</v>
      </c>
      <c r="J42" s="403">
        <v>0</v>
      </c>
      <c r="K42" s="403">
        <v>1</v>
      </c>
      <c r="L42" s="403">
        <v>1</v>
      </c>
      <c r="M42" s="403">
        <v>1</v>
      </c>
      <c r="N42" s="403">
        <v>1</v>
      </c>
      <c r="O42" s="403">
        <v>1</v>
      </c>
      <c r="P42" s="403">
        <v>1</v>
      </c>
      <c r="Q42" s="403">
        <v>1</v>
      </c>
      <c r="R42" s="403">
        <v>1</v>
      </c>
      <c r="S42" s="403">
        <v>0</v>
      </c>
    </row>
    <row r="43" spans="1:25" s="395" customFormat="1">
      <c r="A43" s="393"/>
      <c r="B43" s="394"/>
      <c r="C43" s="394"/>
      <c r="E43" s="395" t="s">
        <v>200</v>
      </c>
      <c r="F43" s="393"/>
      <c r="G43" s="395" t="s">
        <v>161</v>
      </c>
      <c r="H43" s="393"/>
      <c r="I43" s="393"/>
      <c r="J43" s="396"/>
      <c r="K43" s="396"/>
      <c r="L43" s="458">
        <f xml:space="preserve"> IF( $H$40 &lt;&gt; 0, L41 / $H$40, 0)</f>
        <v>1</v>
      </c>
      <c r="M43" s="458">
        <f t="shared" ref="M43:S43" si="16" xml:space="preserve"> IF( $H$40 &lt;&gt; 0, M41 / $H$40, 0)</f>
        <v>1.0079291762894538</v>
      </c>
      <c r="N43" s="458">
        <f t="shared" si="16"/>
        <v>1.0449576597382604</v>
      </c>
      <c r="O43" s="458">
        <f t="shared" si="16"/>
        <v>1.1366435719784449</v>
      </c>
      <c r="P43" s="458">
        <f t="shared" si="16"/>
        <v>1.159376443418014</v>
      </c>
      <c r="Q43" s="458">
        <f t="shared" si="16"/>
        <v>1.1825639722863743</v>
      </c>
      <c r="R43" s="458">
        <f t="shared" si="16"/>
        <v>1.2062152517321014</v>
      </c>
      <c r="S43" s="458">
        <f t="shared" si="16"/>
        <v>1.2303395567667439</v>
      </c>
    </row>
    <row r="44" spans="1:25">
      <c r="A44" s="277"/>
      <c r="B44" s="277"/>
      <c r="C44" s="278"/>
      <c r="D44" s="279"/>
      <c r="E44" s="397"/>
      <c r="F44" s="397"/>
      <c r="G44" s="397"/>
      <c r="H44" s="397"/>
      <c r="I44" s="398"/>
      <c r="J44" s="281"/>
      <c r="K44" s="281"/>
      <c r="L44" s="281"/>
      <c r="M44" s="281"/>
      <c r="N44" s="281"/>
      <c r="O44" s="281"/>
      <c r="P44" s="281"/>
      <c r="Q44" s="281"/>
      <c r="R44" s="281"/>
      <c r="S44" s="281"/>
    </row>
    <row r="45" spans="1:25" s="282" customFormat="1">
      <c r="A45" s="399" t="s">
        <v>116</v>
      </c>
      <c r="B45" s="399"/>
      <c r="C45" s="399"/>
      <c r="D45" s="400"/>
      <c r="E45" s="399"/>
      <c r="F45" s="399"/>
      <c r="G45" s="399"/>
      <c r="H45" s="399"/>
      <c r="I45" s="399"/>
      <c r="J45" s="399"/>
      <c r="K45" s="399"/>
      <c r="L45" s="399"/>
      <c r="M45" s="399"/>
      <c r="N45" s="399"/>
      <c r="O45" s="399"/>
      <c r="P45" s="399"/>
      <c r="Q45" s="399"/>
      <c r="R45" s="399"/>
      <c r="S45" s="399"/>
    </row>
    <row r="46" spans="1:25"/>
  </sheetData>
  <conditionalFormatting sqref="J3:S3">
    <cfRule type="cellIs" dxfId="13" priority="1" operator="equal">
      <formula>"Post-Fcst"</formula>
    </cfRule>
    <cfRule type="cellIs" dxfId="12" priority="2" operator="equal">
      <formula>"Forecast"</formula>
    </cfRule>
    <cfRule type="cellIs" dxfId="11" priority="3" operator="equal">
      <formula>"Pre Fcst"</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summaryRight="0"/>
  </sheetPr>
  <dimension ref="A1:CA86"/>
  <sheetViews>
    <sheetView showGridLines="0" zoomScaleNormal="100" workbookViewId="0">
      <pane xSplit="9" ySplit="5" topLeftCell="J74" activePane="bottomRight" state="frozen"/>
      <selection pane="topRight" sqref="A1:XFD1"/>
      <selection pane="bottomLeft" sqref="A1:XFD1"/>
      <selection pane="bottomRight" activeCell="E1" sqref="E1"/>
    </sheetView>
  </sheetViews>
  <sheetFormatPr defaultColWidth="0" defaultRowHeight="13" zeroHeight="1" outlineLevelRow="1"/>
  <cols>
    <col min="1" max="1" width="1.453125" style="20" customWidth="1"/>
    <col min="2" max="2" width="1.453125" style="25" customWidth="1"/>
    <col min="3" max="3" width="1.453125" style="45" customWidth="1"/>
    <col min="4" max="4" width="1.453125" style="22" customWidth="1"/>
    <col min="5" max="5" width="40.54296875" style="19" customWidth="1"/>
    <col min="6" max="6" width="12.54296875" style="4" customWidth="1"/>
    <col min="7" max="8" width="11.54296875" style="4" customWidth="1"/>
    <col min="9" max="9" width="2.54296875" style="4" customWidth="1"/>
    <col min="10" max="19" width="11.54296875" style="4" customWidth="1"/>
    <col min="20" max="79" width="11.54296875" style="4" hidden="1" customWidth="1"/>
    <col min="80" max="16384" width="9.1796875" style="4" hidden="1"/>
  </cols>
  <sheetData>
    <row r="1" spans="1:79" s="52" customFormat="1" ht="25">
      <c r="A1" s="48" t="str">
        <f ca="1" xml:space="preserve"> RIGHT(CELL("filename", $A$1), LEN(CELL("filename", $A$1)) - SEARCH("]", CELL("filename", $A$1)))</f>
        <v>Time</v>
      </c>
      <c r="C1" s="57"/>
      <c r="E1" s="56"/>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s="3"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s="6" customFormat="1">
      <c r="A4" s="20"/>
      <c r="B4" s="25"/>
      <c r="C4" s="45"/>
      <c r="D4" s="22"/>
      <c r="E4" s="39" t="str">
        <f xml:space="preserve"> Time!E$81</f>
        <v>Financial Year Ending</v>
      </c>
      <c r="F4" s="9"/>
      <c r="G4" s="9"/>
      <c r="H4" s="9"/>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s="10" customFormat="1">
      <c r="A5" s="28"/>
      <c r="B5" s="26"/>
      <c r="C5" s="46"/>
      <c r="D5" s="23"/>
      <c r="E5" s="19" t="str">
        <f xml:space="preserve"> Time!E$10</f>
        <v>Model column counter</v>
      </c>
      <c r="F5" s="3" t="s">
        <v>117</v>
      </c>
      <c r="G5" s="3" t="s">
        <v>118</v>
      </c>
      <c r="H5" s="3" t="s">
        <v>119</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79"/>
    <row r="7" spans="1:79" s="213" customFormat="1">
      <c r="A7" s="69" t="s">
        <v>201</v>
      </c>
      <c r="B7" s="69"/>
      <c r="C7" s="69"/>
      <c r="D7" s="69"/>
      <c r="E7" s="69"/>
      <c r="F7" s="69"/>
      <c r="G7" s="69"/>
      <c r="H7" s="69"/>
      <c r="I7" s="69"/>
      <c r="J7" s="69"/>
      <c r="K7" s="69"/>
      <c r="L7" s="69"/>
      <c r="M7" s="69"/>
      <c r="N7" s="69"/>
      <c r="O7" s="69"/>
      <c r="P7" s="69"/>
      <c r="Q7" s="69"/>
      <c r="R7" s="69"/>
      <c r="S7" s="69"/>
    </row>
    <row r="8" spans="1:79">
      <c r="H8" s="60"/>
    </row>
    <row r="9" spans="1:79" s="6" customFormat="1" outlineLevel="1">
      <c r="A9" s="20"/>
      <c r="B9" s="25" t="s">
        <v>202</v>
      </c>
      <c r="C9" s="45"/>
      <c r="D9" s="22"/>
      <c r="E9" s="40"/>
      <c r="G9" s="15"/>
    </row>
    <row r="10" spans="1:79" s="18" customFormat="1" outlineLevel="1">
      <c r="A10" s="29"/>
      <c r="B10" s="30"/>
      <c r="C10" s="54"/>
      <c r="D10" s="31"/>
      <c r="E10" s="19" t="s">
        <v>203</v>
      </c>
      <c r="G10" s="18" t="s">
        <v>204</v>
      </c>
      <c r="J10" s="223">
        <f t="shared" ref="J10:S10" si="0" xml:space="preserve"> I10 + 1</f>
        <v>1</v>
      </c>
      <c r="K10" s="223">
        <f t="shared" si="0"/>
        <v>2</v>
      </c>
      <c r="L10" s="223">
        <f t="shared" si="0"/>
        <v>3</v>
      </c>
      <c r="M10" s="223">
        <f t="shared" si="0"/>
        <v>4</v>
      </c>
      <c r="N10" s="223">
        <f t="shared" si="0"/>
        <v>5</v>
      </c>
      <c r="O10" s="223">
        <f t="shared" si="0"/>
        <v>6</v>
      </c>
      <c r="P10" s="223">
        <f t="shared" si="0"/>
        <v>7</v>
      </c>
      <c r="Q10" s="223">
        <f t="shared" si="0"/>
        <v>8</v>
      </c>
      <c r="R10" s="223">
        <f t="shared" si="0"/>
        <v>9</v>
      </c>
      <c r="S10" s="223">
        <f t="shared" si="0"/>
        <v>10</v>
      </c>
    </row>
    <row r="11" spans="1:79" outlineLevel="1">
      <c r="E11" s="19" t="s">
        <v>205</v>
      </c>
      <c r="F11" s="4">
        <f xml:space="preserve"> MAX(J10:CA10)</f>
        <v>10</v>
      </c>
      <c r="G11" s="4" t="s">
        <v>206</v>
      </c>
    </row>
    <row r="12" spans="1:79" outlineLevel="1"/>
    <row r="13" spans="1:79" s="17" customFormat="1" outlineLevel="1">
      <c r="A13" s="32"/>
      <c r="B13" s="33"/>
      <c r="C13" s="47"/>
      <c r="D13" s="34"/>
      <c r="E13" s="19" t="str">
        <f t="shared" ref="E13:S13" si="1" xml:space="preserve"> E$10</f>
        <v>Model column counter</v>
      </c>
      <c r="F13" s="17">
        <f t="shared" si="1"/>
        <v>0</v>
      </c>
      <c r="G13" s="17" t="str">
        <f t="shared" si="1"/>
        <v>counter</v>
      </c>
      <c r="H13" s="17">
        <f t="shared" si="1"/>
        <v>0</v>
      </c>
      <c r="J13" s="224">
        <f t="shared" si="1"/>
        <v>1</v>
      </c>
      <c r="K13" s="224">
        <f t="shared" si="1"/>
        <v>2</v>
      </c>
      <c r="L13" s="224">
        <f t="shared" si="1"/>
        <v>3</v>
      </c>
      <c r="M13" s="224">
        <f t="shared" si="1"/>
        <v>4</v>
      </c>
      <c r="N13" s="224">
        <f t="shared" si="1"/>
        <v>5</v>
      </c>
      <c r="O13" s="224">
        <f t="shared" si="1"/>
        <v>6</v>
      </c>
      <c r="P13" s="224">
        <f t="shared" si="1"/>
        <v>7</v>
      </c>
      <c r="Q13" s="224">
        <f t="shared" si="1"/>
        <v>8</v>
      </c>
      <c r="R13" s="224">
        <f t="shared" si="1"/>
        <v>9</v>
      </c>
      <c r="S13" s="224">
        <f t="shared" si="1"/>
        <v>10</v>
      </c>
    </row>
    <row r="14" spans="1:79" outlineLevel="1">
      <c r="E14" s="19" t="s">
        <v>207</v>
      </c>
      <c r="G14" s="4" t="s">
        <v>199</v>
      </c>
      <c r="H14" s="4">
        <f xml:space="preserve"> SUM(J14:CA14)</f>
        <v>1</v>
      </c>
      <c r="J14" s="4">
        <f t="shared" ref="J14:S14" si="2" xml:space="preserve"> IF( J13 = 1, 1, 0)</f>
        <v>1</v>
      </c>
      <c r="K14" s="4">
        <f t="shared" si="2"/>
        <v>0</v>
      </c>
      <c r="L14" s="4">
        <f t="shared" si="2"/>
        <v>0</v>
      </c>
      <c r="M14" s="4">
        <f t="shared" si="2"/>
        <v>0</v>
      </c>
      <c r="N14" s="4">
        <f t="shared" si="2"/>
        <v>0</v>
      </c>
      <c r="O14" s="4">
        <f t="shared" si="2"/>
        <v>0</v>
      </c>
      <c r="P14" s="4">
        <f t="shared" si="2"/>
        <v>0</v>
      </c>
      <c r="Q14" s="4">
        <f t="shared" si="2"/>
        <v>0</v>
      </c>
      <c r="R14" s="4">
        <f t="shared" si="2"/>
        <v>0</v>
      </c>
      <c r="S14" s="4">
        <f t="shared" si="2"/>
        <v>0</v>
      </c>
    </row>
    <row r="15" spans="1:79" outlineLevel="1"/>
    <row r="16" spans="1:79" s="12" customFormat="1" outlineLevel="1">
      <c r="A16" s="35"/>
      <c r="B16" s="36"/>
      <c r="C16" s="55"/>
      <c r="D16" s="37"/>
      <c r="E16" s="41" t="str">
        <f xml:space="preserve"> Inputs!E$12</f>
        <v>1st model column start date</v>
      </c>
      <c r="F16" s="12">
        <f xml:space="preserve"> Inputs!F$12</f>
        <v>42826</v>
      </c>
      <c r="G16" s="12" t="str">
        <f xml:space="preserve"> Inputs!G$12</f>
        <v>date</v>
      </c>
    </row>
    <row r="17" spans="1:19" s="8" customFormat="1" outlineLevel="1">
      <c r="A17" s="35"/>
      <c r="B17" s="36"/>
      <c r="C17" s="55"/>
      <c r="D17" s="37"/>
      <c r="E17" s="19" t="s">
        <v>208</v>
      </c>
      <c r="F17" s="8">
        <f xml:space="preserve"> DATE(YEAR(F16), MONTH(F16), 1)</f>
        <v>42826</v>
      </c>
      <c r="G17" s="8" t="s">
        <v>209</v>
      </c>
    </row>
    <row r="18" spans="1:19" s="12" customFormat="1" outlineLevel="1">
      <c r="A18" s="35"/>
      <c r="B18" s="36"/>
      <c r="C18" s="55"/>
      <c r="D18" s="37"/>
      <c r="E18" s="41"/>
    </row>
    <row r="19" spans="1:19" s="8" customFormat="1" outlineLevel="1">
      <c r="A19" s="35"/>
      <c r="B19" s="36"/>
      <c r="C19" s="55"/>
      <c r="D19" s="37"/>
      <c r="E19" s="19" t="str">
        <f xml:space="preserve"> E$17</f>
        <v>First model period beginning</v>
      </c>
      <c r="F19" s="8">
        <f xml:space="preserve"> F$17</f>
        <v>42826</v>
      </c>
      <c r="G19" s="8" t="str">
        <f xml:space="preserve"> G$17</f>
        <v>month</v>
      </c>
    </row>
    <row r="20" spans="1:19" outlineLevel="1">
      <c r="E20" s="19" t="str">
        <f t="shared" ref="E20:S20" si="3" xml:space="preserve"> E$14</f>
        <v>First model column flag</v>
      </c>
      <c r="F20" s="4">
        <f t="shared" si="3"/>
        <v>0</v>
      </c>
      <c r="G20" s="4" t="str">
        <f t="shared" si="3"/>
        <v>flag</v>
      </c>
      <c r="H20" s="4">
        <f t="shared" si="3"/>
        <v>1</v>
      </c>
      <c r="J20" s="4">
        <f t="shared" si="3"/>
        <v>1</v>
      </c>
      <c r="K20" s="4">
        <f t="shared" si="3"/>
        <v>0</v>
      </c>
      <c r="L20" s="4">
        <f t="shared" si="3"/>
        <v>0</v>
      </c>
      <c r="M20" s="4">
        <f t="shared" si="3"/>
        <v>0</v>
      </c>
      <c r="N20" s="4">
        <f t="shared" si="3"/>
        <v>0</v>
      </c>
      <c r="O20" s="4">
        <f t="shared" si="3"/>
        <v>0</v>
      </c>
      <c r="P20" s="4">
        <f t="shared" si="3"/>
        <v>0</v>
      </c>
      <c r="Q20" s="4">
        <f t="shared" si="3"/>
        <v>0</v>
      </c>
      <c r="R20" s="4">
        <f t="shared" si="3"/>
        <v>0</v>
      </c>
      <c r="S20" s="4">
        <f t="shared" si="3"/>
        <v>0</v>
      </c>
    </row>
    <row r="21" spans="1:19" s="7" customFormat="1" outlineLevel="1">
      <c r="A21" s="27"/>
      <c r="B21" s="24"/>
      <c r="C21" s="44"/>
      <c r="D21" s="21"/>
      <c r="E21" s="19" t="s">
        <v>210</v>
      </c>
      <c r="G21" s="7" t="s">
        <v>124</v>
      </c>
      <c r="J21" s="7">
        <f t="shared" ref="J21:S21" si="4" xml:space="preserve"> IF( J20 = 1, $F19, I22 + 1)</f>
        <v>42826</v>
      </c>
      <c r="K21" s="7">
        <f t="shared" si="4"/>
        <v>43191</v>
      </c>
      <c r="L21" s="7">
        <f t="shared" si="4"/>
        <v>43556</v>
      </c>
      <c r="M21" s="7">
        <f t="shared" si="4"/>
        <v>43922</v>
      </c>
      <c r="N21" s="7">
        <f t="shared" si="4"/>
        <v>44287</v>
      </c>
      <c r="O21" s="7">
        <f t="shared" si="4"/>
        <v>44652</v>
      </c>
      <c r="P21" s="7">
        <f t="shared" si="4"/>
        <v>45017</v>
      </c>
      <c r="Q21" s="7">
        <f t="shared" si="4"/>
        <v>45383</v>
      </c>
      <c r="R21" s="7">
        <f t="shared" si="4"/>
        <v>45748</v>
      </c>
      <c r="S21" s="7">
        <f t="shared" si="4"/>
        <v>46113</v>
      </c>
    </row>
    <row r="22" spans="1:19" s="16" customFormat="1" outlineLevel="1">
      <c r="A22" s="27"/>
      <c r="B22" s="24"/>
      <c r="C22" s="44"/>
      <c r="D22" s="21"/>
      <c r="E22" s="42" t="s">
        <v>211</v>
      </c>
      <c r="F22" s="14"/>
      <c r="G22" s="16" t="s">
        <v>124</v>
      </c>
      <c r="J22" s="16">
        <f t="shared" ref="J22:S22" si="5" xml:space="preserve"> DATE(YEAR(J21), MONTH(J21) + 12, DAY(1) - 1)</f>
        <v>43190</v>
      </c>
      <c r="K22" s="16">
        <f t="shared" si="5"/>
        <v>43555</v>
      </c>
      <c r="L22" s="16">
        <f t="shared" si="5"/>
        <v>43921</v>
      </c>
      <c r="M22" s="16">
        <f t="shared" si="5"/>
        <v>44286</v>
      </c>
      <c r="N22" s="16">
        <f t="shared" si="5"/>
        <v>44651</v>
      </c>
      <c r="O22" s="16">
        <f t="shared" si="5"/>
        <v>45016</v>
      </c>
      <c r="P22" s="16">
        <f t="shared" si="5"/>
        <v>45382</v>
      </c>
      <c r="Q22" s="16">
        <f t="shared" si="5"/>
        <v>45747</v>
      </c>
      <c r="R22" s="16">
        <f t="shared" si="5"/>
        <v>46112</v>
      </c>
      <c r="S22" s="16">
        <f t="shared" si="5"/>
        <v>46477</v>
      </c>
    </row>
    <row r="23" spans="1:19" s="6" customFormat="1" outlineLevel="1">
      <c r="A23" s="20"/>
      <c r="B23" s="25"/>
      <c r="C23" s="45"/>
      <c r="D23" s="22"/>
      <c r="E23" s="40"/>
      <c r="G23" s="15"/>
    </row>
    <row r="24" spans="1:19" s="6" customFormat="1">
      <c r="A24" s="20"/>
      <c r="B24" s="25"/>
      <c r="C24" s="45"/>
      <c r="D24" s="22"/>
      <c r="E24" s="40"/>
      <c r="G24" s="15"/>
    </row>
    <row r="25" spans="1:19" s="213" customFormat="1">
      <c r="A25" s="69" t="s">
        <v>212</v>
      </c>
      <c r="B25" s="69"/>
      <c r="C25" s="69"/>
      <c r="D25" s="69"/>
      <c r="E25" s="69"/>
      <c r="F25" s="69"/>
      <c r="G25" s="69"/>
      <c r="H25" s="69"/>
      <c r="I25" s="69"/>
      <c r="J25" s="69"/>
      <c r="K25" s="69"/>
      <c r="L25" s="69"/>
      <c r="M25" s="69"/>
      <c r="N25" s="69"/>
      <c r="O25" s="69"/>
      <c r="P25" s="69"/>
      <c r="Q25" s="69"/>
      <c r="R25" s="69"/>
      <c r="S25" s="69"/>
    </row>
    <row r="26" spans="1:19" s="7" customFormat="1">
      <c r="A26" s="27"/>
      <c r="B26" s="24"/>
      <c r="C26" s="44"/>
      <c r="D26" s="21"/>
      <c r="E26" s="19"/>
    </row>
    <row r="27" spans="1:19" s="12" customFormat="1" outlineLevel="1">
      <c r="A27" s="35"/>
      <c r="B27" s="36"/>
      <c r="C27" s="55"/>
      <c r="D27" s="37"/>
      <c r="E27" s="41" t="str">
        <f xml:space="preserve"> Inputs!E$13</f>
        <v>Last Pre Forecast Date</v>
      </c>
      <c r="F27" s="12">
        <f xml:space="preserve"> Inputs!F$13</f>
        <v>43921</v>
      </c>
      <c r="G27" s="12" t="str">
        <f xml:space="preserve"> Inputs!G$13</f>
        <v>date</v>
      </c>
    </row>
    <row r="28" spans="1:19" s="38" customFormat="1" outlineLevel="1">
      <c r="A28" s="27"/>
      <c r="B28" s="24"/>
      <c r="C28" s="44"/>
      <c r="D28" s="21"/>
      <c r="E28" s="40" t="str">
        <f t="shared" ref="E28:S28" si="6" xml:space="preserve"> E$22</f>
        <v>Model Year Ending</v>
      </c>
      <c r="F28" s="38">
        <f t="shared" si="6"/>
        <v>0</v>
      </c>
      <c r="G28" s="38" t="str">
        <f t="shared" si="6"/>
        <v>date</v>
      </c>
      <c r="H28" s="38">
        <f t="shared" si="6"/>
        <v>0</v>
      </c>
      <c r="J28" s="38">
        <f t="shared" si="6"/>
        <v>43190</v>
      </c>
      <c r="K28" s="38">
        <f t="shared" si="6"/>
        <v>43555</v>
      </c>
      <c r="L28" s="38">
        <f t="shared" si="6"/>
        <v>43921</v>
      </c>
      <c r="M28" s="38">
        <f t="shared" si="6"/>
        <v>44286</v>
      </c>
      <c r="N28" s="38">
        <f t="shared" si="6"/>
        <v>44651</v>
      </c>
      <c r="O28" s="38">
        <f t="shared" si="6"/>
        <v>45016</v>
      </c>
      <c r="P28" s="38">
        <f t="shared" si="6"/>
        <v>45382</v>
      </c>
      <c r="Q28" s="38">
        <f t="shared" si="6"/>
        <v>45747</v>
      </c>
      <c r="R28" s="38">
        <f t="shared" si="6"/>
        <v>46112</v>
      </c>
      <c r="S28" s="38">
        <f t="shared" si="6"/>
        <v>46477</v>
      </c>
    </row>
    <row r="29" spans="1:19" outlineLevel="1">
      <c r="E29" s="19" t="s">
        <v>213</v>
      </c>
      <c r="G29" s="4" t="s">
        <v>199</v>
      </c>
      <c r="H29" s="4">
        <f xml:space="preserve"> SUM(J29:CA29)</f>
        <v>1</v>
      </c>
      <c r="J29" s="4">
        <f t="shared" ref="J29:S29" si="7" xml:space="preserve"> IF(J28 = $F27, 1, 0)</f>
        <v>0</v>
      </c>
      <c r="K29" s="4">
        <f t="shared" si="7"/>
        <v>0</v>
      </c>
      <c r="L29" s="4">
        <f t="shared" si="7"/>
        <v>1</v>
      </c>
      <c r="M29" s="4">
        <f t="shared" si="7"/>
        <v>0</v>
      </c>
      <c r="N29" s="4">
        <f t="shared" si="7"/>
        <v>0</v>
      </c>
      <c r="O29" s="4">
        <f t="shared" si="7"/>
        <v>0</v>
      </c>
      <c r="P29" s="4">
        <f t="shared" si="7"/>
        <v>0</v>
      </c>
      <c r="Q29" s="4">
        <f t="shared" si="7"/>
        <v>0</v>
      </c>
      <c r="R29" s="4">
        <f t="shared" si="7"/>
        <v>0</v>
      </c>
      <c r="S29" s="4">
        <f t="shared" si="7"/>
        <v>0</v>
      </c>
    </row>
    <row r="30" spans="1:19" outlineLevel="1">
      <c r="E30" s="19" t="s">
        <v>214</v>
      </c>
      <c r="G30" s="4" t="s">
        <v>199</v>
      </c>
      <c r="H30" s="4">
        <f xml:space="preserve"> SUM(J30:CA30)</f>
        <v>3</v>
      </c>
      <c r="J30" s="4">
        <f t="shared" ref="J30:S30" si="8" xml:space="preserve"> IF($F27 &gt;= J28, 1, 0)</f>
        <v>1</v>
      </c>
      <c r="K30" s="4">
        <f t="shared" si="8"/>
        <v>1</v>
      </c>
      <c r="L30" s="4">
        <f t="shared" si="8"/>
        <v>1</v>
      </c>
      <c r="M30" s="4">
        <f t="shared" si="8"/>
        <v>0</v>
      </c>
      <c r="N30" s="4">
        <f t="shared" si="8"/>
        <v>0</v>
      </c>
      <c r="O30" s="4">
        <f t="shared" si="8"/>
        <v>0</v>
      </c>
      <c r="P30" s="4">
        <f t="shared" si="8"/>
        <v>0</v>
      </c>
      <c r="Q30" s="4">
        <f t="shared" si="8"/>
        <v>0</v>
      </c>
      <c r="R30" s="4">
        <f t="shared" si="8"/>
        <v>0</v>
      </c>
      <c r="S30" s="4">
        <f t="shared" si="8"/>
        <v>0</v>
      </c>
    </row>
    <row r="31" spans="1:19" outlineLevel="1">
      <c r="E31" s="19" t="s">
        <v>215</v>
      </c>
      <c r="F31" s="9">
        <f xml:space="preserve"> SUM(J30:CA30)</f>
        <v>3</v>
      </c>
      <c r="G31" s="4" t="s">
        <v>216</v>
      </c>
    </row>
    <row r="32" spans="1:19" outlineLevel="1"/>
    <row r="33" spans="1:79" s="7" customFormat="1">
      <c r="A33" s="27"/>
      <c r="B33" s="24"/>
      <c r="C33" s="44"/>
      <c r="D33" s="21"/>
      <c r="E33" s="19"/>
    </row>
    <row r="34" spans="1:79" s="213" customFormat="1">
      <c r="A34" s="69" t="s">
        <v>217</v>
      </c>
      <c r="B34" s="69"/>
      <c r="C34" s="69"/>
      <c r="D34" s="69"/>
      <c r="E34" s="69"/>
      <c r="F34" s="69"/>
      <c r="G34" s="69"/>
      <c r="H34" s="69"/>
      <c r="I34" s="69"/>
      <c r="J34" s="69"/>
      <c r="K34" s="69"/>
      <c r="L34" s="69"/>
      <c r="M34" s="69"/>
      <c r="N34" s="69"/>
      <c r="O34" s="69"/>
      <c r="P34" s="69"/>
      <c r="Q34" s="69"/>
      <c r="R34" s="69"/>
      <c r="S34" s="69"/>
    </row>
    <row r="35" spans="1:79"/>
    <row r="36" spans="1:79" outlineLevel="1">
      <c r="E36" s="19" t="str">
        <f t="shared" ref="E36:S36" si="9" xml:space="preserve"> E$29</f>
        <v>Last Pre Forecast Flag</v>
      </c>
      <c r="F36" s="4">
        <f t="shared" si="9"/>
        <v>0</v>
      </c>
      <c r="G36" s="4" t="str">
        <f t="shared" si="9"/>
        <v>flag</v>
      </c>
      <c r="H36" s="4">
        <f t="shared" si="9"/>
        <v>1</v>
      </c>
      <c r="J36" s="4">
        <f t="shared" si="9"/>
        <v>0</v>
      </c>
      <c r="K36" s="4">
        <f t="shared" si="9"/>
        <v>0</v>
      </c>
      <c r="L36" s="4">
        <f t="shared" si="9"/>
        <v>1</v>
      </c>
      <c r="M36" s="4">
        <f t="shared" si="9"/>
        <v>0</v>
      </c>
      <c r="N36" s="4">
        <f t="shared" si="9"/>
        <v>0</v>
      </c>
      <c r="O36" s="4">
        <f t="shared" si="9"/>
        <v>0</v>
      </c>
      <c r="P36" s="4">
        <f t="shared" si="9"/>
        <v>0</v>
      </c>
      <c r="Q36" s="4">
        <f t="shared" si="9"/>
        <v>0</v>
      </c>
      <c r="R36" s="4">
        <f t="shared" si="9"/>
        <v>0</v>
      </c>
      <c r="S36" s="4">
        <f t="shared" si="9"/>
        <v>0</v>
      </c>
    </row>
    <row r="37" spans="1:79" outlineLevel="1">
      <c r="E37" s="19" t="s">
        <v>218</v>
      </c>
      <c r="G37" s="4" t="s">
        <v>199</v>
      </c>
      <c r="H37" s="4">
        <f xml:space="preserve"> SUM(J37:CA37)</f>
        <v>1</v>
      </c>
      <c r="J37" s="4">
        <f t="shared" ref="J37:S37" si="10" xml:space="preserve"> I36</f>
        <v>0</v>
      </c>
      <c r="K37" s="4">
        <f t="shared" si="10"/>
        <v>0</v>
      </c>
      <c r="L37" s="4">
        <f t="shared" si="10"/>
        <v>0</v>
      </c>
      <c r="M37" s="4">
        <f t="shared" si="10"/>
        <v>1</v>
      </c>
      <c r="N37" s="4">
        <f t="shared" si="10"/>
        <v>0</v>
      </c>
      <c r="O37" s="4">
        <f t="shared" si="10"/>
        <v>0</v>
      </c>
      <c r="P37" s="4">
        <f t="shared" si="10"/>
        <v>0</v>
      </c>
      <c r="Q37" s="4">
        <f t="shared" si="10"/>
        <v>0</v>
      </c>
      <c r="R37" s="4">
        <f t="shared" si="10"/>
        <v>0</v>
      </c>
      <c r="S37" s="4">
        <f t="shared" si="10"/>
        <v>0</v>
      </c>
    </row>
    <row r="38" spans="1:79" outlineLevel="1"/>
    <row r="39" spans="1:79" s="12" customFormat="1" outlineLevel="1">
      <c r="A39" s="35"/>
      <c r="B39" s="36"/>
      <c r="C39" s="55"/>
      <c r="D39" s="37"/>
      <c r="E39" s="41" t="str">
        <f xml:space="preserve"> Inputs!E$27</f>
        <v>Last Forecast date</v>
      </c>
      <c r="F39" s="12">
        <f xml:space="preserve"> Inputs!F$27</f>
        <v>45747</v>
      </c>
      <c r="G39" s="12" t="str">
        <f xml:space="preserve"> Inputs!G$27</f>
        <v>date</v>
      </c>
    </row>
    <row r="40" spans="1:79" outlineLevel="1">
      <c r="E40" s="40" t="str">
        <f t="shared" ref="E40:S40" si="11" xml:space="preserve"> E$22</f>
        <v>Model Year Ending</v>
      </c>
      <c r="F40" s="38">
        <f t="shared" si="11"/>
        <v>0</v>
      </c>
      <c r="G40" s="38" t="str">
        <f t="shared" si="11"/>
        <v>date</v>
      </c>
      <c r="H40" s="38">
        <f t="shared" si="11"/>
        <v>0</v>
      </c>
      <c r="I40" s="38"/>
      <c r="J40" s="38">
        <f t="shared" si="11"/>
        <v>43190</v>
      </c>
      <c r="K40" s="38">
        <f t="shared" si="11"/>
        <v>43555</v>
      </c>
      <c r="L40" s="38">
        <f t="shared" si="11"/>
        <v>43921</v>
      </c>
      <c r="M40" s="38">
        <f t="shared" si="11"/>
        <v>44286</v>
      </c>
      <c r="N40" s="38">
        <f t="shared" si="11"/>
        <v>44651</v>
      </c>
      <c r="O40" s="38">
        <f t="shared" si="11"/>
        <v>45016</v>
      </c>
      <c r="P40" s="38">
        <f t="shared" si="11"/>
        <v>45382</v>
      </c>
      <c r="Q40" s="38">
        <f t="shared" si="11"/>
        <v>45747</v>
      </c>
      <c r="R40" s="38">
        <f t="shared" si="11"/>
        <v>46112</v>
      </c>
      <c r="S40" s="38">
        <f t="shared" si="11"/>
        <v>46477</v>
      </c>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row>
    <row r="41" spans="1:79" outlineLevel="1">
      <c r="E41" s="19" t="s">
        <v>219</v>
      </c>
      <c r="G41" s="4" t="s">
        <v>199</v>
      </c>
      <c r="H41" s="4">
        <f xml:space="preserve"> SUM(J41:CA41)</f>
        <v>1</v>
      </c>
      <c r="J41" s="4">
        <f t="shared" ref="J41:S41" si="12" xml:space="preserve"> IF(AND($F39 &gt; I40, $F39 &lt;= J40), 1, 0)</f>
        <v>0</v>
      </c>
      <c r="K41" s="4">
        <f t="shared" si="12"/>
        <v>0</v>
      </c>
      <c r="L41" s="4">
        <f t="shared" si="12"/>
        <v>0</v>
      </c>
      <c r="M41" s="4">
        <f t="shared" si="12"/>
        <v>0</v>
      </c>
      <c r="N41" s="4">
        <f t="shared" si="12"/>
        <v>0</v>
      </c>
      <c r="O41" s="4">
        <f t="shared" si="12"/>
        <v>0</v>
      </c>
      <c r="P41" s="4">
        <f t="shared" si="12"/>
        <v>0</v>
      </c>
      <c r="Q41" s="4">
        <f t="shared" si="12"/>
        <v>1</v>
      </c>
      <c r="R41" s="4">
        <f t="shared" si="12"/>
        <v>0</v>
      </c>
      <c r="S41" s="4">
        <f t="shared" si="12"/>
        <v>0</v>
      </c>
    </row>
    <row r="42" spans="1:79" outlineLevel="1"/>
    <row r="43" spans="1:79" outlineLevel="1">
      <c r="E43" s="19" t="str">
        <f t="shared" ref="E43:S43" si="13" xml:space="preserve"> E$37</f>
        <v>1st Forecast Period Flag</v>
      </c>
      <c r="F43" s="4">
        <f t="shared" si="13"/>
        <v>0</v>
      </c>
      <c r="G43" s="4" t="str">
        <f t="shared" si="13"/>
        <v>flag</v>
      </c>
      <c r="H43" s="4">
        <f t="shared" si="13"/>
        <v>1</v>
      </c>
      <c r="J43" s="4">
        <f t="shared" si="13"/>
        <v>0</v>
      </c>
      <c r="K43" s="4">
        <f t="shared" si="13"/>
        <v>0</v>
      </c>
      <c r="L43" s="4">
        <f t="shared" si="13"/>
        <v>0</v>
      </c>
      <c r="M43" s="4">
        <f t="shared" si="13"/>
        <v>1</v>
      </c>
      <c r="N43" s="4">
        <f t="shared" si="13"/>
        <v>0</v>
      </c>
      <c r="O43" s="4">
        <f t="shared" si="13"/>
        <v>0</v>
      </c>
      <c r="P43" s="4">
        <f t="shared" si="13"/>
        <v>0</v>
      </c>
      <c r="Q43" s="4">
        <f t="shared" si="13"/>
        <v>0</v>
      </c>
      <c r="R43" s="4">
        <f t="shared" si="13"/>
        <v>0</v>
      </c>
      <c r="S43" s="4">
        <f t="shared" si="13"/>
        <v>0</v>
      </c>
    </row>
    <row r="44" spans="1:79" outlineLevel="1">
      <c r="E44" s="19" t="str">
        <f t="shared" ref="E44:S44" si="14" xml:space="preserve"> E$41</f>
        <v>Last Forecast Period Flag</v>
      </c>
      <c r="F44" s="4">
        <f t="shared" si="14"/>
        <v>0</v>
      </c>
      <c r="G44" s="4" t="str">
        <f t="shared" si="14"/>
        <v>flag</v>
      </c>
      <c r="H44" s="4">
        <f t="shared" si="14"/>
        <v>1</v>
      </c>
      <c r="J44" s="4">
        <f t="shared" si="14"/>
        <v>0</v>
      </c>
      <c r="K44" s="4">
        <f t="shared" si="14"/>
        <v>0</v>
      </c>
      <c r="L44" s="4">
        <f t="shared" si="14"/>
        <v>0</v>
      </c>
      <c r="M44" s="4">
        <f t="shared" si="14"/>
        <v>0</v>
      </c>
      <c r="N44" s="4">
        <f t="shared" si="14"/>
        <v>0</v>
      </c>
      <c r="O44" s="4">
        <f t="shared" si="14"/>
        <v>0</v>
      </c>
      <c r="P44" s="4">
        <f t="shared" si="14"/>
        <v>0</v>
      </c>
      <c r="Q44" s="4">
        <f t="shared" si="14"/>
        <v>1</v>
      </c>
      <c r="R44" s="4">
        <f t="shared" si="14"/>
        <v>0</v>
      </c>
      <c r="S44" s="4">
        <f t="shared" si="14"/>
        <v>0</v>
      </c>
    </row>
    <row r="45" spans="1:79" outlineLevel="1">
      <c r="C45" s="210"/>
      <c r="E45" s="19" t="s">
        <v>220</v>
      </c>
      <c r="G45" s="4" t="s">
        <v>199</v>
      </c>
      <c r="H45" s="4">
        <f xml:space="preserve"> SUM(J45:CA45)</f>
        <v>5</v>
      </c>
      <c r="J45" s="4">
        <f t="shared" ref="J45:S45" si="15" xml:space="preserve"> J43 - I44 + I45</f>
        <v>0</v>
      </c>
      <c r="K45" s="4">
        <f t="shared" si="15"/>
        <v>0</v>
      </c>
      <c r="L45" s="4">
        <f t="shared" si="15"/>
        <v>0</v>
      </c>
      <c r="M45" s="4">
        <f t="shared" si="15"/>
        <v>1</v>
      </c>
      <c r="N45" s="4">
        <f t="shared" si="15"/>
        <v>1</v>
      </c>
      <c r="O45" s="4">
        <f t="shared" si="15"/>
        <v>1</v>
      </c>
      <c r="P45" s="4">
        <f t="shared" si="15"/>
        <v>1</v>
      </c>
      <c r="Q45" s="4">
        <f t="shared" si="15"/>
        <v>1</v>
      </c>
      <c r="R45" s="4">
        <f t="shared" si="15"/>
        <v>0</v>
      </c>
      <c r="S45" s="4">
        <f t="shared" si="15"/>
        <v>0</v>
      </c>
    </row>
    <row r="46" spans="1:79" outlineLevel="1">
      <c r="E46" s="19" t="s">
        <v>221</v>
      </c>
      <c r="F46" s="4">
        <f xml:space="preserve"> SUM(J45:CA45)</f>
        <v>5</v>
      </c>
      <c r="G46" s="4" t="s">
        <v>216</v>
      </c>
    </row>
    <row r="47" spans="1:79" outlineLevel="1"/>
    <row r="48" spans="1:79" outlineLevel="1">
      <c r="E48" s="19" t="str">
        <f t="shared" ref="E48:S48" si="16" xml:space="preserve"> E$30</f>
        <v>Pre Forecast Period Flag</v>
      </c>
      <c r="F48" s="4">
        <f t="shared" si="16"/>
        <v>0</v>
      </c>
      <c r="G48" s="4" t="str">
        <f t="shared" si="16"/>
        <v>flag</v>
      </c>
      <c r="H48" s="4">
        <f t="shared" si="16"/>
        <v>3</v>
      </c>
      <c r="J48" s="4">
        <f t="shared" si="16"/>
        <v>1</v>
      </c>
      <c r="K48" s="4">
        <f t="shared" si="16"/>
        <v>1</v>
      </c>
      <c r="L48" s="4">
        <f t="shared" si="16"/>
        <v>1</v>
      </c>
      <c r="M48" s="4">
        <f t="shared" si="16"/>
        <v>0</v>
      </c>
      <c r="N48" s="4">
        <f t="shared" si="16"/>
        <v>0</v>
      </c>
      <c r="O48" s="4">
        <f t="shared" si="16"/>
        <v>0</v>
      </c>
      <c r="P48" s="4">
        <f t="shared" si="16"/>
        <v>0</v>
      </c>
      <c r="Q48" s="4">
        <f t="shared" si="16"/>
        <v>0</v>
      </c>
      <c r="R48" s="4">
        <f t="shared" si="16"/>
        <v>0</v>
      </c>
      <c r="S48" s="4">
        <f t="shared" si="16"/>
        <v>0</v>
      </c>
    </row>
    <row r="49" spans="1:19" outlineLevel="1">
      <c r="E49" s="19" t="str">
        <f t="shared" ref="E49:S49" si="17" xml:space="preserve"> E$45</f>
        <v>Forecast Period Flag</v>
      </c>
      <c r="F49" s="4">
        <f t="shared" si="17"/>
        <v>0</v>
      </c>
      <c r="G49" s="4" t="str">
        <f t="shared" si="17"/>
        <v>flag</v>
      </c>
      <c r="H49" s="4">
        <f t="shared" si="17"/>
        <v>5</v>
      </c>
      <c r="J49" s="4">
        <f t="shared" si="17"/>
        <v>0</v>
      </c>
      <c r="K49" s="4">
        <f t="shared" si="17"/>
        <v>0</v>
      </c>
      <c r="L49" s="4">
        <f t="shared" si="17"/>
        <v>0</v>
      </c>
      <c r="M49" s="4">
        <f t="shared" si="17"/>
        <v>1</v>
      </c>
      <c r="N49" s="4">
        <f t="shared" si="17"/>
        <v>1</v>
      </c>
      <c r="O49" s="4">
        <f t="shared" si="17"/>
        <v>1</v>
      </c>
      <c r="P49" s="4">
        <f t="shared" si="17"/>
        <v>1</v>
      </c>
      <c r="Q49" s="4">
        <f t="shared" si="17"/>
        <v>1</v>
      </c>
      <c r="R49" s="4">
        <f t="shared" si="17"/>
        <v>0</v>
      </c>
      <c r="S49" s="4">
        <f t="shared" si="17"/>
        <v>0</v>
      </c>
    </row>
    <row r="50" spans="1:19" outlineLevel="1">
      <c r="E50" s="19" t="s">
        <v>222</v>
      </c>
      <c r="G50" s="4" t="s">
        <v>199</v>
      </c>
      <c r="J50" s="4" t="str">
        <f t="shared" ref="J50:S50" si="18" xml:space="preserve"> IF(J48 = 1, "Pre Fcst", IF(J49 = 1, "Forecast", "Post-Fcst"))</f>
        <v>Pre Fcst</v>
      </c>
      <c r="K50" s="4" t="str">
        <f t="shared" si="18"/>
        <v>Pre Fcst</v>
      </c>
      <c r="L50" s="4" t="str">
        <f t="shared" si="18"/>
        <v>Pre Fcst</v>
      </c>
      <c r="M50" s="4" t="str">
        <f t="shared" si="18"/>
        <v>Forecast</v>
      </c>
      <c r="N50" s="4" t="str">
        <f t="shared" si="18"/>
        <v>Forecast</v>
      </c>
      <c r="O50" s="4" t="str">
        <f t="shared" si="18"/>
        <v>Forecast</v>
      </c>
      <c r="P50" s="4" t="str">
        <f t="shared" si="18"/>
        <v>Forecast</v>
      </c>
      <c r="Q50" s="4" t="str">
        <f t="shared" si="18"/>
        <v>Forecast</v>
      </c>
      <c r="R50" s="4" t="str">
        <f t="shared" si="18"/>
        <v>Post-Fcst</v>
      </c>
      <c r="S50" s="4" t="str">
        <f t="shared" si="18"/>
        <v>Post-Fcst</v>
      </c>
    </row>
    <row r="51" spans="1:19" outlineLevel="1"/>
    <row r="52" spans="1:19" s="14" customFormat="1" outlineLevel="1">
      <c r="A52" s="20"/>
      <c r="B52" s="25"/>
      <c r="C52" s="45"/>
      <c r="D52" s="22"/>
      <c r="E52" s="42" t="s">
        <v>223</v>
      </c>
      <c r="F52" s="42"/>
      <c r="G52" s="42"/>
      <c r="H52" s="42"/>
      <c r="I52" s="42"/>
      <c r="J52" s="225">
        <v>0</v>
      </c>
      <c r="K52" s="225">
        <v>0</v>
      </c>
      <c r="L52" s="225">
        <v>0</v>
      </c>
      <c r="M52" s="225">
        <v>1</v>
      </c>
      <c r="N52" s="225">
        <v>2</v>
      </c>
      <c r="O52" s="225">
        <v>3</v>
      </c>
      <c r="P52" s="225">
        <v>4</v>
      </c>
      <c r="Q52" s="225">
        <v>5</v>
      </c>
      <c r="R52" s="225">
        <v>0</v>
      </c>
      <c r="S52" s="225">
        <v>0</v>
      </c>
    </row>
    <row r="53" spans="1:19" s="14" customFormat="1" outlineLevel="1">
      <c r="A53" s="20"/>
      <c r="B53" s="25"/>
      <c r="C53" s="45"/>
      <c r="D53" s="22"/>
      <c r="E53" s="19" t="str">
        <f t="shared" ref="E53:S53" si="19" xml:space="preserve"> E$45</f>
        <v>Forecast Period Flag</v>
      </c>
      <c r="F53" s="4">
        <f t="shared" si="19"/>
        <v>0</v>
      </c>
      <c r="G53" s="4" t="str">
        <f t="shared" si="19"/>
        <v>flag</v>
      </c>
      <c r="H53" s="4">
        <f t="shared" si="19"/>
        <v>5</v>
      </c>
      <c r="I53" s="4"/>
      <c r="J53" s="4">
        <f t="shared" si="19"/>
        <v>0</v>
      </c>
      <c r="K53" s="4">
        <f t="shared" si="19"/>
        <v>0</v>
      </c>
      <c r="L53" s="4">
        <f t="shared" si="19"/>
        <v>0</v>
      </c>
      <c r="M53" s="4">
        <f t="shared" si="19"/>
        <v>1</v>
      </c>
      <c r="N53" s="4">
        <f t="shared" si="19"/>
        <v>1</v>
      </c>
      <c r="O53" s="4">
        <f t="shared" si="19"/>
        <v>1</v>
      </c>
      <c r="P53" s="4">
        <f t="shared" si="19"/>
        <v>1</v>
      </c>
      <c r="Q53" s="4">
        <f t="shared" si="19"/>
        <v>1</v>
      </c>
      <c r="R53" s="4">
        <f t="shared" si="19"/>
        <v>0</v>
      </c>
      <c r="S53" s="4">
        <f t="shared" si="19"/>
        <v>0</v>
      </c>
    </row>
    <row r="54" spans="1:19" s="14" customFormat="1" outlineLevel="1">
      <c r="A54" s="20"/>
      <c r="B54" s="25"/>
      <c r="C54" s="45"/>
      <c r="D54" s="22"/>
      <c r="E54" s="42" t="s">
        <v>224</v>
      </c>
      <c r="F54" s="42"/>
      <c r="G54" s="42"/>
      <c r="H54" s="42"/>
      <c r="I54" s="42"/>
      <c r="J54" s="225">
        <f xml:space="preserve"> IF( J53 = 1, $Q$52 - J52, 0 )</f>
        <v>0</v>
      </c>
      <c r="K54" s="225">
        <f t="shared" ref="K54:S54" si="20" xml:space="preserve"> IF( K53 = 1, $Q$52 - K52, 0 )</f>
        <v>0</v>
      </c>
      <c r="L54" s="225">
        <f t="shared" si="20"/>
        <v>0</v>
      </c>
      <c r="M54" s="225">
        <f t="shared" si="20"/>
        <v>4</v>
      </c>
      <c r="N54" s="225">
        <f t="shared" si="20"/>
        <v>3</v>
      </c>
      <c r="O54" s="225">
        <f t="shared" si="20"/>
        <v>2</v>
      </c>
      <c r="P54" s="225">
        <f t="shared" si="20"/>
        <v>1</v>
      </c>
      <c r="Q54" s="225">
        <f t="shared" si="20"/>
        <v>0</v>
      </c>
      <c r="R54" s="225">
        <f t="shared" si="20"/>
        <v>0</v>
      </c>
      <c r="S54" s="225">
        <f t="shared" si="20"/>
        <v>0</v>
      </c>
    </row>
    <row r="55" spans="1:19"/>
    <row r="56" spans="1:19" s="213" customFormat="1">
      <c r="A56" s="69" t="s">
        <v>225</v>
      </c>
      <c r="B56" s="69"/>
      <c r="C56" s="69"/>
      <c r="D56" s="69"/>
      <c r="E56" s="69"/>
      <c r="F56" s="69"/>
      <c r="G56" s="69"/>
      <c r="H56" s="69"/>
      <c r="I56" s="69"/>
      <c r="J56" s="69"/>
      <c r="K56" s="69"/>
      <c r="L56" s="69"/>
      <c r="M56" s="69"/>
      <c r="N56" s="69"/>
      <c r="O56" s="69"/>
      <c r="P56" s="69"/>
      <c r="Q56" s="69"/>
      <c r="R56" s="69"/>
      <c r="S56" s="69"/>
    </row>
    <row r="57" spans="1:19"/>
    <row r="58" spans="1:19" outlineLevel="1">
      <c r="E58" s="19" t="str">
        <f t="shared" ref="E58:S58" si="21" xml:space="preserve"> E$41</f>
        <v>Last Forecast Period Flag</v>
      </c>
      <c r="F58" s="4">
        <f t="shared" si="21"/>
        <v>0</v>
      </c>
      <c r="G58" s="4" t="str">
        <f t="shared" si="21"/>
        <v>flag</v>
      </c>
      <c r="H58" s="4">
        <f t="shared" si="21"/>
        <v>1</v>
      </c>
      <c r="J58" s="4">
        <f t="shared" si="21"/>
        <v>0</v>
      </c>
      <c r="K58" s="4">
        <f t="shared" si="21"/>
        <v>0</v>
      </c>
      <c r="L58" s="4">
        <f t="shared" si="21"/>
        <v>0</v>
      </c>
      <c r="M58" s="4">
        <f t="shared" si="21"/>
        <v>0</v>
      </c>
      <c r="N58" s="4">
        <f t="shared" si="21"/>
        <v>0</v>
      </c>
      <c r="O58" s="4">
        <f t="shared" si="21"/>
        <v>0</v>
      </c>
      <c r="P58" s="4">
        <f t="shared" si="21"/>
        <v>0</v>
      </c>
      <c r="Q58" s="4">
        <f t="shared" si="21"/>
        <v>1</v>
      </c>
      <c r="R58" s="4">
        <f t="shared" si="21"/>
        <v>0</v>
      </c>
      <c r="S58" s="4">
        <f t="shared" si="21"/>
        <v>0</v>
      </c>
    </row>
    <row r="59" spans="1:19" outlineLevel="1">
      <c r="E59" s="19" t="s">
        <v>226</v>
      </c>
      <c r="G59" s="4" t="s">
        <v>199</v>
      </c>
      <c r="H59" s="4">
        <f xml:space="preserve"> SUM(J59:CA59)</f>
        <v>1</v>
      </c>
      <c r="J59" s="4">
        <f t="shared" ref="J59:S59" si="22" xml:space="preserve"> I58</f>
        <v>0</v>
      </c>
      <c r="K59" s="4">
        <f t="shared" si="22"/>
        <v>0</v>
      </c>
      <c r="L59" s="4">
        <f t="shared" si="22"/>
        <v>0</v>
      </c>
      <c r="M59" s="4">
        <f t="shared" si="22"/>
        <v>0</v>
      </c>
      <c r="N59" s="4">
        <f t="shared" si="22"/>
        <v>0</v>
      </c>
      <c r="O59" s="4">
        <f t="shared" si="22"/>
        <v>0</v>
      </c>
      <c r="P59" s="4">
        <f t="shared" si="22"/>
        <v>0</v>
      </c>
      <c r="Q59" s="4">
        <f t="shared" si="22"/>
        <v>0</v>
      </c>
      <c r="R59" s="4">
        <f t="shared" si="22"/>
        <v>1</v>
      </c>
      <c r="S59" s="4">
        <f t="shared" si="22"/>
        <v>0</v>
      </c>
    </row>
    <row r="60" spans="1:19" outlineLevel="1"/>
    <row r="61" spans="1:19" outlineLevel="1">
      <c r="E61" s="19" t="str">
        <f t="shared" ref="E61:S61" si="23" xml:space="preserve"> E$59</f>
        <v>1st Post Last Forecast Period Flag</v>
      </c>
      <c r="F61" s="4">
        <f t="shared" si="23"/>
        <v>0</v>
      </c>
      <c r="G61" s="4" t="str">
        <f t="shared" si="23"/>
        <v>flag</v>
      </c>
      <c r="H61" s="4">
        <f t="shared" si="23"/>
        <v>1</v>
      </c>
      <c r="J61" s="4">
        <f t="shared" si="23"/>
        <v>0</v>
      </c>
      <c r="K61" s="4">
        <f t="shared" si="23"/>
        <v>0</v>
      </c>
      <c r="L61" s="4">
        <f t="shared" si="23"/>
        <v>0</v>
      </c>
      <c r="M61" s="4">
        <f t="shared" si="23"/>
        <v>0</v>
      </c>
      <c r="N61" s="4">
        <f t="shared" si="23"/>
        <v>0</v>
      </c>
      <c r="O61" s="4">
        <f t="shared" si="23"/>
        <v>0</v>
      </c>
      <c r="P61" s="4">
        <f t="shared" si="23"/>
        <v>0</v>
      </c>
      <c r="Q61" s="4">
        <f t="shared" si="23"/>
        <v>0</v>
      </c>
      <c r="R61" s="4">
        <f t="shared" si="23"/>
        <v>1</v>
      </c>
      <c r="S61" s="4">
        <f t="shared" si="23"/>
        <v>0</v>
      </c>
    </row>
    <row r="62" spans="1:19" outlineLevel="1">
      <c r="E62" s="19" t="s">
        <v>227</v>
      </c>
      <c r="G62" s="4" t="s">
        <v>199</v>
      </c>
      <c r="H62" s="4">
        <f xml:space="preserve"> SUM(J62:CA62)</f>
        <v>2</v>
      </c>
      <c r="J62" s="4">
        <f t="shared" ref="J62:S62" si="24" xml:space="preserve"> I62 + J61</f>
        <v>0</v>
      </c>
      <c r="K62" s="4">
        <f t="shared" si="24"/>
        <v>0</v>
      </c>
      <c r="L62" s="4">
        <f t="shared" si="24"/>
        <v>0</v>
      </c>
      <c r="M62" s="4">
        <f t="shared" si="24"/>
        <v>0</v>
      </c>
      <c r="N62" s="4">
        <f t="shared" si="24"/>
        <v>0</v>
      </c>
      <c r="O62" s="4">
        <f t="shared" si="24"/>
        <v>0</v>
      </c>
      <c r="P62" s="4">
        <f t="shared" si="24"/>
        <v>0</v>
      </c>
      <c r="Q62" s="4">
        <f t="shared" si="24"/>
        <v>0</v>
      </c>
      <c r="R62" s="4">
        <f t="shared" si="24"/>
        <v>1</v>
      </c>
      <c r="S62" s="4">
        <f t="shared" si="24"/>
        <v>1</v>
      </c>
    </row>
    <row r="63" spans="1:19" outlineLevel="1">
      <c r="E63" s="19" t="s">
        <v>228</v>
      </c>
      <c r="F63" s="4">
        <f xml:space="preserve"> SUM(J62:CA62)</f>
        <v>2</v>
      </c>
      <c r="G63" s="4" t="s">
        <v>216</v>
      </c>
    </row>
    <row r="64" spans="1:19" outlineLevel="1"/>
    <row r="65" spans="1:19"/>
    <row r="66" spans="1:19" s="213" customFormat="1">
      <c r="A66" s="69" t="s">
        <v>229</v>
      </c>
      <c r="B66" s="69"/>
      <c r="C66" s="69"/>
      <c r="D66" s="69"/>
      <c r="E66" s="69"/>
      <c r="F66" s="69"/>
      <c r="G66" s="69"/>
      <c r="H66" s="69"/>
      <c r="I66" s="69"/>
      <c r="J66" s="69"/>
      <c r="K66" s="69"/>
      <c r="L66" s="69"/>
      <c r="M66" s="69"/>
      <c r="N66" s="69"/>
      <c r="O66" s="69"/>
      <c r="P66" s="69"/>
      <c r="Q66" s="69"/>
      <c r="R66" s="69"/>
      <c r="S66" s="69"/>
    </row>
    <row r="67" spans="1:19"/>
    <row r="68" spans="1:19" outlineLevel="1">
      <c r="E68" s="19" t="str">
        <f xml:space="preserve"> E$11</f>
        <v>Model Column Total</v>
      </c>
      <c r="F68" s="4">
        <f xml:space="preserve"> F$11</f>
        <v>10</v>
      </c>
      <c r="G68" s="4" t="str">
        <f xml:space="preserve"> G$11</f>
        <v>column</v>
      </c>
    </row>
    <row r="69" spans="1:19" outlineLevel="1">
      <c r="D69" s="22" t="s">
        <v>230</v>
      </c>
      <c r="E69" s="19" t="str">
        <f xml:space="preserve"> E$31</f>
        <v>Pre Forecast Period Total</v>
      </c>
      <c r="F69" s="4">
        <f xml:space="preserve"> F$31</f>
        <v>3</v>
      </c>
      <c r="G69" s="4" t="str">
        <f xml:space="preserve"> G$31</f>
        <v>columns</v>
      </c>
    </row>
    <row r="70" spans="1:19" outlineLevel="1">
      <c r="D70" s="22" t="s">
        <v>230</v>
      </c>
      <c r="E70" s="19" t="str">
        <f xml:space="preserve"> E$46</f>
        <v xml:space="preserve">Forecast Period Total </v>
      </c>
      <c r="F70" s="4">
        <f xml:space="preserve"> F$46</f>
        <v>5</v>
      </c>
      <c r="G70" s="4" t="str">
        <f xml:space="preserve"> G$46</f>
        <v>columns</v>
      </c>
    </row>
    <row r="71" spans="1:19" outlineLevel="1">
      <c r="D71" s="22" t="s">
        <v>230</v>
      </c>
      <c r="E71" s="19" t="str">
        <f xml:space="preserve"> E$63</f>
        <v>Post Forecast Period Total</v>
      </c>
      <c r="F71" s="4">
        <f xml:space="preserve"> F$63</f>
        <v>2</v>
      </c>
      <c r="G71" s="4" t="str">
        <f xml:space="preserve"> G$63</f>
        <v>columns</v>
      </c>
    </row>
    <row r="72" spans="1:19" outlineLevel="1">
      <c r="E72" s="19" t="s">
        <v>231</v>
      </c>
      <c r="F72" s="13">
        <f xml:space="preserve"> IF(F68 - SUM(F69:F71) &lt;&gt; 0, 1, 0)</f>
        <v>0</v>
      </c>
      <c r="G72" s="4" t="s">
        <v>232</v>
      </c>
    </row>
    <row r="73" spans="1:19" outlineLevel="1"/>
    <row r="74" spans="1:19"/>
    <row r="75" spans="1:19" s="213" customFormat="1">
      <c r="A75" s="69" t="s">
        <v>233</v>
      </c>
      <c r="B75" s="69"/>
      <c r="C75" s="69"/>
      <c r="D75" s="69"/>
      <c r="E75" s="69"/>
      <c r="F75" s="69"/>
      <c r="G75" s="69"/>
      <c r="H75" s="69"/>
      <c r="I75" s="69"/>
      <c r="J75" s="69"/>
      <c r="K75" s="69"/>
      <c r="L75" s="69"/>
      <c r="M75" s="69"/>
      <c r="N75" s="69"/>
      <c r="O75" s="69"/>
      <c r="P75" s="69"/>
      <c r="Q75" s="69"/>
      <c r="R75" s="69"/>
      <c r="S75" s="69"/>
    </row>
    <row r="76" spans="1:19"/>
    <row r="77" spans="1:19" outlineLevel="1">
      <c r="E77" s="41" t="str">
        <f xml:space="preserve"> Inputs!E16</f>
        <v>First modelling column financial year</v>
      </c>
      <c r="F77" s="2">
        <f xml:space="preserve"> Inputs!F16</f>
        <v>2017</v>
      </c>
      <c r="G77" s="43" t="str">
        <f xml:space="preserve"> Inputs!G16</f>
        <v>year #</v>
      </c>
    </row>
    <row r="78" spans="1:19" outlineLevel="1">
      <c r="E78" s="41" t="str">
        <f xml:space="preserve"> Inputs!E17</f>
        <v>Financial year end month number</v>
      </c>
      <c r="F78" s="43">
        <f xml:space="preserve"> Inputs!F17</f>
        <v>3</v>
      </c>
      <c r="G78" s="43" t="str">
        <f xml:space="preserve"> Inputs!G17</f>
        <v>month #</v>
      </c>
    </row>
    <row r="79" spans="1:19" s="7" customFormat="1" outlineLevel="1">
      <c r="A79" s="27"/>
      <c r="B79" s="24"/>
      <c r="C79" s="44"/>
      <c r="D79" s="21"/>
      <c r="E79" s="19" t="str">
        <f t="shared" ref="E79:S79" si="25" xml:space="preserve"> E$22</f>
        <v>Model Year Ending</v>
      </c>
      <c r="F79" s="7">
        <f t="shared" si="25"/>
        <v>0</v>
      </c>
      <c r="G79" s="7" t="str">
        <f t="shared" si="25"/>
        <v>date</v>
      </c>
      <c r="H79" s="7">
        <f t="shared" si="25"/>
        <v>0</v>
      </c>
      <c r="J79" s="7">
        <f t="shared" si="25"/>
        <v>43190</v>
      </c>
      <c r="K79" s="7">
        <f t="shared" si="25"/>
        <v>43555</v>
      </c>
      <c r="L79" s="7">
        <f t="shared" si="25"/>
        <v>43921</v>
      </c>
      <c r="M79" s="7">
        <f t="shared" si="25"/>
        <v>44286</v>
      </c>
      <c r="N79" s="7">
        <f t="shared" si="25"/>
        <v>44651</v>
      </c>
      <c r="O79" s="7">
        <f t="shared" si="25"/>
        <v>45016</v>
      </c>
      <c r="P79" s="7">
        <f t="shared" si="25"/>
        <v>45382</v>
      </c>
      <c r="Q79" s="7">
        <f t="shared" si="25"/>
        <v>45747</v>
      </c>
      <c r="R79" s="7">
        <f t="shared" si="25"/>
        <v>46112</v>
      </c>
      <c r="S79" s="7">
        <f t="shared" si="25"/>
        <v>46477</v>
      </c>
    </row>
    <row r="80" spans="1:19" outlineLevel="1">
      <c r="E80" s="19" t="str">
        <f t="shared" ref="E80:S80" si="26" xml:space="preserve"> E$14</f>
        <v>First model column flag</v>
      </c>
      <c r="F80" s="4">
        <f t="shared" si="26"/>
        <v>0</v>
      </c>
      <c r="G80" s="4" t="str">
        <f t="shared" si="26"/>
        <v>flag</v>
      </c>
      <c r="H80" s="4">
        <f t="shared" si="26"/>
        <v>1</v>
      </c>
      <c r="J80" s="4">
        <f t="shared" si="26"/>
        <v>1</v>
      </c>
      <c r="K80" s="4">
        <f t="shared" si="26"/>
        <v>0</v>
      </c>
      <c r="L80" s="4">
        <f t="shared" si="26"/>
        <v>0</v>
      </c>
      <c r="M80" s="4">
        <f t="shared" si="26"/>
        <v>0</v>
      </c>
      <c r="N80" s="4">
        <f t="shared" si="26"/>
        <v>0</v>
      </c>
      <c r="O80" s="4">
        <f t="shared" si="26"/>
        <v>0</v>
      </c>
      <c r="P80" s="4">
        <f t="shared" si="26"/>
        <v>0</v>
      </c>
      <c r="Q80" s="4">
        <f t="shared" si="26"/>
        <v>0</v>
      </c>
      <c r="R80" s="4">
        <f t="shared" si="26"/>
        <v>0</v>
      </c>
      <c r="S80" s="4">
        <f t="shared" si="26"/>
        <v>0</v>
      </c>
    </row>
    <row r="81" spans="1:19" outlineLevel="1">
      <c r="E81" s="19" t="s">
        <v>234</v>
      </c>
      <c r="G81" s="4" t="s">
        <v>128</v>
      </c>
      <c r="J81" s="239">
        <f xml:space="preserve"> IF(J80 = 1, $F77, IF(J79 &gt; (DATE(I81, $F78 + 1, 1) - 1), I81 + 1, I81))</f>
        <v>2017</v>
      </c>
      <c r="K81" s="239">
        <f t="shared" ref="K81:S81" si="27" xml:space="preserve"> IF(K80 = 1, $F77, IF(K79 &gt; (DATE(J81, $F78 + 1, 1) - 1), J81 + 1, J81))</f>
        <v>2018</v>
      </c>
      <c r="L81" s="239">
        <f t="shared" si="27"/>
        <v>2019</v>
      </c>
      <c r="M81" s="239">
        <f t="shared" si="27"/>
        <v>2020</v>
      </c>
      <c r="N81" s="239">
        <f t="shared" si="27"/>
        <v>2021</v>
      </c>
      <c r="O81" s="239">
        <f t="shared" si="27"/>
        <v>2022</v>
      </c>
      <c r="P81" s="239">
        <f t="shared" si="27"/>
        <v>2023</v>
      </c>
      <c r="Q81" s="239">
        <f t="shared" si="27"/>
        <v>2024</v>
      </c>
      <c r="R81" s="239">
        <f t="shared" si="27"/>
        <v>2025</v>
      </c>
      <c r="S81" s="239">
        <f t="shared" si="27"/>
        <v>2026</v>
      </c>
    </row>
    <row r="82" spans="1:19" outlineLevel="1"/>
    <row r="83" spans="1:19"/>
    <row r="84" spans="1:19" s="1" customFormat="1">
      <c r="A84" s="5" t="s">
        <v>235</v>
      </c>
    </row>
    <row r="85" spans="1:19"/>
    <row r="86" spans="1:19"/>
  </sheetData>
  <conditionalFormatting sqref="F72">
    <cfRule type="cellIs" dxfId="10" priority="12" stopIfTrue="1" operator="notEqual">
      <formula>0</formula>
    </cfRule>
    <cfRule type="cellIs" dxfId="9" priority="13" stopIfTrue="1" operator="equal">
      <formula>""</formula>
    </cfRule>
  </conditionalFormatting>
  <conditionalFormatting sqref="J3:CA3">
    <cfRule type="cellIs" dxfId="8" priority="9" operator="equal">
      <formula>"Post-Fcst"</formula>
    </cfRule>
    <cfRule type="cellIs" dxfId="7" priority="10" operator="equal">
      <formula>"Forecast"</formula>
    </cfRule>
    <cfRule type="cellIs" dxfId="6" priority="11"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outlinePr summaryBelow="0" summaryRight="0"/>
    <pageSetUpPr autoPageBreaks="0"/>
  </sheetPr>
  <dimension ref="A1:AB456"/>
  <sheetViews>
    <sheetView showGridLines="0" zoomScale="70" zoomScaleNormal="70" workbookViewId="0">
      <pane xSplit="9" ySplit="5" topLeftCell="M15" activePane="bottomRight" state="frozen"/>
      <selection pane="topRight" sqref="A1:XFD1"/>
      <selection pane="bottomLeft" sqref="A1:XFD1"/>
      <selection pane="bottomRight" activeCell="S55" sqref="S55"/>
    </sheetView>
  </sheetViews>
  <sheetFormatPr defaultColWidth="0" defaultRowHeight="13" zeroHeight="1" outlineLevelRow="1"/>
  <cols>
    <col min="1" max="1" width="1.81640625" style="20" customWidth="1"/>
    <col min="2" max="2" width="1.81640625" style="25" customWidth="1"/>
    <col min="3" max="3" width="1.81640625" style="45" customWidth="1"/>
    <col min="4" max="4" width="1.81640625" style="22" customWidth="1"/>
    <col min="5" max="5" width="84.54296875" style="4" customWidth="1"/>
    <col min="6" max="6" width="14.453125" style="4" bestFit="1" customWidth="1"/>
    <col min="7" max="7" width="10.81640625" style="4" bestFit="1" customWidth="1"/>
    <col min="8" max="8" width="11.54296875" style="4" customWidth="1"/>
    <col min="9" max="9" width="4.54296875" style="4" customWidth="1"/>
    <col min="10" max="19" width="11.54296875" style="4" customWidth="1"/>
    <col min="20" max="28" width="11.54296875" hidden="1"/>
  </cols>
  <sheetData>
    <row r="1" spans="1:19" ht="25">
      <c r="A1" s="48" t="str">
        <f ca="1" xml:space="preserve"> RIGHT(CELL("filename", $A$1), LEN(CELL("filename", $A$1)) - SEARCH("]", CELL("filename", $A$1)))</f>
        <v>Retail (residential)</v>
      </c>
      <c r="B1" s="49"/>
      <c r="C1" s="50"/>
      <c r="D1" s="51"/>
      <c r="E1" s="52"/>
      <c r="F1" s="52"/>
      <c r="G1" s="52"/>
      <c r="H1" s="52"/>
      <c r="I1" s="52"/>
      <c r="J1" s="52"/>
      <c r="K1" s="52"/>
      <c r="L1" s="52"/>
      <c r="M1" s="52"/>
      <c r="N1" s="52"/>
      <c r="O1" s="52"/>
      <c r="P1" s="52"/>
      <c r="Q1" s="52"/>
      <c r="R1" s="52"/>
      <c r="S1" s="52"/>
    </row>
    <row r="2" spans="1:19">
      <c r="A2" s="1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A3" s="3"/>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A4" s="10"/>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row>
    <row r="5" spans="1:19">
      <c r="A5" s="10"/>
      <c r="B5" s="26"/>
      <c r="C5" s="46"/>
      <c r="D5" s="23"/>
      <c r="E5" s="9" t="str">
        <f xml:space="preserve"> Time!E$10</f>
        <v>Model column counter</v>
      </c>
      <c r="F5" s="3" t="s">
        <v>117</v>
      </c>
      <c r="G5" s="3" t="s">
        <v>118</v>
      </c>
      <c r="H5" s="3" t="s">
        <v>119</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c r="A6" s="10"/>
      <c r="B6" s="26"/>
      <c r="C6" s="46"/>
      <c r="D6" s="23"/>
      <c r="E6" s="9"/>
      <c r="F6" s="3"/>
      <c r="G6" s="3"/>
      <c r="H6" s="3"/>
      <c r="I6" s="9"/>
      <c r="J6" s="9"/>
      <c r="K6" s="9"/>
      <c r="L6" s="9"/>
      <c r="M6" s="9"/>
      <c r="N6" s="9"/>
      <c r="O6" s="9"/>
      <c r="P6" s="9"/>
      <c r="Q6" s="9"/>
      <c r="R6" s="9"/>
      <c r="S6" s="9"/>
    </row>
    <row r="7" spans="1:19">
      <c r="A7" s="256" t="s">
        <v>236</v>
      </c>
      <c r="B7" s="256"/>
      <c r="C7" s="271"/>
      <c r="D7" s="256"/>
      <c r="E7" s="256"/>
      <c r="F7" s="256"/>
      <c r="G7" s="256"/>
      <c r="H7" s="256"/>
      <c r="I7" s="256"/>
      <c r="J7" s="256"/>
      <c r="K7" s="256"/>
      <c r="L7" s="256"/>
      <c r="M7" s="256"/>
      <c r="N7" s="256"/>
      <c r="O7" s="256"/>
      <c r="P7" s="256"/>
      <c r="Q7" s="256"/>
      <c r="R7" s="256"/>
      <c r="S7" s="256"/>
    </row>
    <row r="8" spans="1:19" outlineLevel="1">
      <c r="A8" s="287"/>
      <c r="B8" s="287"/>
      <c r="C8" s="288"/>
      <c r="D8" s="287"/>
      <c r="E8" s="287"/>
      <c r="F8" s="287"/>
      <c r="G8" s="287"/>
      <c r="H8" s="287"/>
      <c r="I8" s="287"/>
      <c r="J8" s="287"/>
      <c r="K8" s="287"/>
      <c r="L8" s="287"/>
      <c r="M8" s="287"/>
      <c r="N8" s="287"/>
      <c r="O8" s="287"/>
      <c r="P8" s="287"/>
      <c r="Q8" s="287"/>
      <c r="R8" s="287"/>
      <c r="S8" s="287"/>
    </row>
    <row r="9" spans="1:19" outlineLevel="1">
      <c r="A9" s="289"/>
      <c r="B9" s="289"/>
      <c r="C9" s="290"/>
      <c r="D9" s="291"/>
      <c r="E9" s="292" t="str">
        <f xml:space="preserve"> Inputs!E66</f>
        <v>Total blind year adjustment (base year 2019/20)</v>
      </c>
      <c r="F9" s="292">
        <f xml:space="preserve"> Inputs!F66</f>
        <v>0</v>
      </c>
      <c r="G9" s="292" t="str">
        <f xml:space="preserve"> Inputs!G66</f>
        <v>£m</v>
      </c>
      <c r="H9" s="292">
        <f xml:space="preserve"> Inputs!H66</f>
        <v>0</v>
      </c>
      <c r="I9" s="292">
        <f xml:space="preserve"> Inputs!I66</f>
        <v>0</v>
      </c>
      <c r="J9" s="292">
        <f xml:space="preserve"> Inputs!J66</f>
        <v>0</v>
      </c>
      <c r="K9" s="292">
        <f xml:space="preserve"> Inputs!K66</f>
        <v>0</v>
      </c>
      <c r="L9" s="292">
        <f xml:space="preserve"> Inputs!L66</f>
        <v>0</v>
      </c>
      <c r="M9" s="292">
        <f xml:space="preserve"> Inputs!M66</f>
        <v>0</v>
      </c>
      <c r="N9" s="292">
        <f xml:space="preserve"> Inputs!N66</f>
        <v>0</v>
      </c>
      <c r="O9" s="292">
        <f xml:space="preserve"> Inputs!O66</f>
        <v>0</v>
      </c>
      <c r="P9" s="292">
        <f xml:space="preserve"> Inputs!P66</f>
        <v>0</v>
      </c>
      <c r="Q9" s="292">
        <f xml:space="preserve"> Inputs!Q66</f>
        <v>0</v>
      </c>
      <c r="R9" s="292">
        <f xml:space="preserve"> Inputs!R66</f>
        <v>0</v>
      </c>
      <c r="S9" s="292">
        <f xml:space="preserve"> Inputs!S66</f>
        <v>0</v>
      </c>
    </row>
    <row r="10" spans="1:19" outlineLevel="1">
      <c r="A10" s="289"/>
      <c r="B10" s="289"/>
      <c r="C10" s="290"/>
      <c r="D10" s="291"/>
      <c r="E10" s="360" t="str">
        <f xml:space="preserve"> Time!E$41</f>
        <v>Last Forecast Period Flag</v>
      </c>
      <c r="F10" s="358">
        <f xml:space="preserve"> Time!F$41</f>
        <v>0</v>
      </c>
      <c r="G10" s="358" t="str">
        <f xml:space="preserve"> Time!G$41</f>
        <v>flag</v>
      </c>
      <c r="H10" s="358">
        <f xml:space="preserve"> Time!H$41</f>
        <v>1</v>
      </c>
      <c r="I10" s="358">
        <f xml:space="preserve"> Time!I$41</f>
        <v>0</v>
      </c>
      <c r="J10" s="358">
        <f xml:space="preserve"> Time!J$41</f>
        <v>0</v>
      </c>
      <c r="K10" s="358">
        <f xml:space="preserve"> Time!K$41</f>
        <v>0</v>
      </c>
      <c r="L10" s="358">
        <f xml:space="preserve"> Time!L$41</f>
        <v>0</v>
      </c>
      <c r="M10" s="358">
        <f xml:space="preserve"> Time!M$41</f>
        <v>0</v>
      </c>
      <c r="N10" s="358">
        <f xml:space="preserve"> Time!N$41</f>
        <v>0</v>
      </c>
      <c r="O10" s="358">
        <f xml:space="preserve"> Time!O$41</f>
        <v>0</v>
      </c>
      <c r="P10" s="358">
        <f xml:space="preserve"> Time!P$41</f>
        <v>0</v>
      </c>
      <c r="Q10" s="358">
        <f xml:space="preserve"> Time!Q$41</f>
        <v>1</v>
      </c>
      <c r="R10" s="358">
        <f xml:space="preserve"> Time!R$41</f>
        <v>0</v>
      </c>
      <c r="S10" s="358">
        <f xml:space="preserve"> Time!S$41</f>
        <v>0</v>
      </c>
    </row>
    <row r="11" spans="1:19" outlineLevel="1">
      <c r="A11" s="289"/>
      <c r="B11" s="289"/>
      <c r="C11" s="290"/>
      <c r="D11" s="291"/>
      <c r="E11" s="286" t="s">
        <v>237</v>
      </c>
      <c r="F11" s="292"/>
      <c r="G11" s="293" t="s">
        <v>102</v>
      </c>
      <c r="H11" s="294">
        <f xml:space="preserve"> SUM( J11:W11 )</f>
        <v>0</v>
      </c>
      <c r="I11" s="294"/>
      <c r="J11" s="294">
        <f xml:space="preserve"> J10 * $H$9</f>
        <v>0</v>
      </c>
      <c r="K11" s="294">
        <f t="shared" ref="K11:S11" si="0" xml:space="preserve"> K10 * $H$9</f>
        <v>0</v>
      </c>
      <c r="L11" s="294">
        <f t="shared" si="0"/>
        <v>0</v>
      </c>
      <c r="M11" s="294">
        <f t="shared" si="0"/>
        <v>0</v>
      </c>
      <c r="N11" s="294">
        <f t="shared" si="0"/>
        <v>0</v>
      </c>
      <c r="O11" s="294">
        <f t="shared" si="0"/>
        <v>0</v>
      </c>
      <c r="P11" s="294">
        <f t="shared" si="0"/>
        <v>0</v>
      </c>
      <c r="Q11" s="294">
        <f t="shared" si="0"/>
        <v>0</v>
      </c>
      <c r="R11" s="294">
        <f t="shared" si="0"/>
        <v>0</v>
      </c>
      <c r="S11" s="294">
        <f t="shared" si="0"/>
        <v>0</v>
      </c>
    </row>
    <row r="12" spans="1:19" ht="12.75" customHeight="1" outlineLevel="1">
      <c r="A12" s="257"/>
      <c r="B12" s="258"/>
      <c r="C12" s="259"/>
      <c r="D12" s="260"/>
      <c r="E12" s="268"/>
      <c r="F12" s="261"/>
      <c r="G12" s="261"/>
      <c r="H12" s="261"/>
      <c r="I12" s="261"/>
      <c r="J12" s="261"/>
      <c r="K12" s="261"/>
      <c r="L12" s="261"/>
      <c r="M12" s="261"/>
      <c r="N12" s="261"/>
      <c r="O12" s="261"/>
      <c r="P12" s="261"/>
      <c r="Q12" s="261"/>
      <c r="R12" s="261"/>
      <c r="S12" s="261"/>
    </row>
    <row r="13" spans="1:19" outlineLevel="1">
      <c r="A13" s="289"/>
      <c r="B13" s="289"/>
      <c r="C13" s="290"/>
      <c r="D13" s="291"/>
      <c r="E13" s="301" t="str">
        <f xml:space="preserve"> Inputs!E103</f>
        <v>Discount Rate</v>
      </c>
      <c r="F13" s="301">
        <f xml:space="preserve"> Inputs!F103</f>
        <v>3.2000000000000001E-2</v>
      </c>
      <c r="G13" s="301" t="str">
        <f xml:space="preserve"> Inputs!G103</f>
        <v>%</v>
      </c>
      <c r="H13" s="301">
        <f xml:space="preserve"> Inputs!H103</f>
        <v>0</v>
      </c>
      <c r="I13" s="301">
        <f xml:space="preserve"> Inputs!I103</f>
        <v>0</v>
      </c>
      <c r="J13" s="301">
        <f xml:space="preserve"> Inputs!J103</f>
        <v>0</v>
      </c>
      <c r="K13" s="301">
        <f xml:space="preserve"> Inputs!K103</f>
        <v>0</v>
      </c>
      <c r="L13" s="301">
        <f xml:space="preserve"> Inputs!L103</f>
        <v>0</v>
      </c>
      <c r="M13" s="301">
        <f xml:space="preserve"> Inputs!M103</f>
        <v>0</v>
      </c>
      <c r="N13" s="301">
        <f xml:space="preserve"> Inputs!N103</f>
        <v>0</v>
      </c>
      <c r="O13" s="301">
        <f xml:space="preserve"> Inputs!O103</f>
        <v>0</v>
      </c>
      <c r="P13" s="301">
        <f xml:space="preserve"> Inputs!P103</f>
        <v>0</v>
      </c>
      <c r="Q13" s="301">
        <f xml:space="preserve"> Inputs!Q103</f>
        <v>0</v>
      </c>
      <c r="R13" s="301">
        <f xml:space="preserve"> Inputs!R103</f>
        <v>0</v>
      </c>
      <c r="S13" s="301">
        <f xml:space="preserve"> Inputs!S103</f>
        <v>0</v>
      </c>
    </row>
    <row r="14" spans="1:19" outlineLevel="1">
      <c r="A14" s="289"/>
      <c r="B14" s="289"/>
      <c r="C14" s="290"/>
      <c r="D14" s="291"/>
      <c r="E14" s="261" t="str">
        <f t="shared" ref="E14:S14" si="1" xml:space="preserve"> E$11</f>
        <v>Blind year adjustment (base year 2019/20)</v>
      </c>
      <c r="F14" s="285">
        <f t="shared" si="1"/>
        <v>0</v>
      </c>
      <c r="G14" s="285" t="str">
        <f t="shared" si="1"/>
        <v>£m</v>
      </c>
      <c r="H14" s="285">
        <f t="shared" si="1"/>
        <v>0</v>
      </c>
      <c r="I14" s="285">
        <f t="shared" si="1"/>
        <v>0</v>
      </c>
      <c r="J14" s="285">
        <f t="shared" si="1"/>
        <v>0</v>
      </c>
      <c r="K14" s="285">
        <f t="shared" si="1"/>
        <v>0</v>
      </c>
      <c r="L14" s="285">
        <f t="shared" si="1"/>
        <v>0</v>
      </c>
      <c r="M14" s="285">
        <f t="shared" si="1"/>
        <v>0</v>
      </c>
      <c r="N14" s="285">
        <f t="shared" si="1"/>
        <v>0</v>
      </c>
      <c r="O14" s="285">
        <f t="shared" si="1"/>
        <v>0</v>
      </c>
      <c r="P14" s="285">
        <f t="shared" si="1"/>
        <v>0</v>
      </c>
      <c r="Q14" s="285">
        <f t="shared" si="1"/>
        <v>0</v>
      </c>
      <c r="R14" s="285">
        <f t="shared" si="1"/>
        <v>0</v>
      </c>
      <c r="S14" s="285">
        <f t="shared" si="1"/>
        <v>0</v>
      </c>
    </row>
    <row r="15" spans="1:19" outlineLevel="1">
      <c r="A15" s="289"/>
      <c r="B15" s="289"/>
      <c r="C15" s="290"/>
      <c r="D15" s="291"/>
      <c r="E15" s="360" t="str">
        <f xml:space="preserve"> Time!E$41</f>
        <v>Last Forecast Period Flag</v>
      </c>
      <c r="F15" s="358">
        <f xml:space="preserve"> Time!F$41</f>
        <v>0</v>
      </c>
      <c r="G15" s="358" t="str">
        <f xml:space="preserve"> Time!G$41</f>
        <v>flag</v>
      </c>
      <c r="H15" s="358">
        <f xml:space="preserve"> Time!H$41</f>
        <v>1</v>
      </c>
      <c r="I15" s="358">
        <f xml:space="preserve"> Time!I$41</f>
        <v>0</v>
      </c>
      <c r="J15" s="358">
        <f xml:space="preserve"> Time!J$41</f>
        <v>0</v>
      </c>
      <c r="K15" s="358">
        <f xml:space="preserve"> Time!K$41</f>
        <v>0</v>
      </c>
      <c r="L15" s="358">
        <f xml:space="preserve"> Time!L$41</f>
        <v>0</v>
      </c>
      <c r="M15" s="358">
        <f xml:space="preserve"> Time!M$41</f>
        <v>0</v>
      </c>
      <c r="N15" s="358">
        <f xml:space="preserve"> Time!N$41</f>
        <v>0</v>
      </c>
      <c r="O15" s="358">
        <f xml:space="preserve"> Time!O$41</f>
        <v>0</v>
      </c>
      <c r="P15" s="358">
        <f xml:space="preserve"> Time!P$41</f>
        <v>0</v>
      </c>
      <c r="Q15" s="358">
        <f xml:space="preserve"> Time!Q$41</f>
        <v>1</v>
      </c>
      <c r="R15" s="358">
        <f xml:space="preserve"> Time!R$41</f>
        <v>0</v>
      </c>
      <c r="S15" s="358">
        <f xml:space="preserve"> Time!S$41</f>
        <v>0</v>
      </c>
    </row>
    <row r="16" spans="1:19" ht="12.75" customHeight="1" outlineLevel="1">
      <c r="A16" s="269"/>
      <c r="B16" s="269"/>
      <c r="C16" s="270"/>
      <c r="D16" s="299"/>
      <c r="E16" s="302" t="str">
        <f xml:space="preserve"> Time!E52</f>
        <v>Forecast period counter</v>
      </c>
      <c r="F16" s="302">
        <f xml:space="preserve"> Time!F52</f>
        <v>0</v>
      </c>
      <c r="G16" s="302">
        <f xml:space="preserve"> Time!G52</f>
        <v>0</v>
      </c>
      <c r="H16" s="302">
        <f xml:space="preserve"> Time!H52</f>
        <v>0</v>
      </c>
      <c r="I16" s="302">
        <f xml:space="preserve"> Time!I52</f>
        <v>0</v>
      </c>
      <c r="J16" s="302">
        <f xml:space="preserve"> Time!J52</f>
        <v>0</v>
      </c>
      <c r="K16" s="302">
        <f xml:space="preserve"> Time!K52</f>
        <v>0</v>
      </c>
      <c r="L16" s="302">
        <f xml:space="preserve"> Time!L52</f>
        <v>0</v>
      </c>
      <c r="M16" s="302">
        <f xml:space="preserve"> Time!M52</f>
        <v>1</v>
      </c>
      <c r="N16" s="302">
        <f xml:space="preserve"> Time!N52</f>
        <v>2</v>
      </c>
      <c r="O16" s="302">
        <f xml:space="preserve"> Time!O52</f>
        <v>3</v>
      </c>
      <c r="P16" s="302">
        <f xml:space="preserve"> Time!P52</f>
        <v>4</v>
      </c>
      <c r="Q16" s="302">
        <f xml:space="preserve"> Time!Q52</f>
        <v>5</v>
      </c>
      <c r="R16" s="302">
        <f xml:space="preserve"> Time!R52</f>
        <v>0</v>
      </c>
      <c r="S16" s="302">
        <f xml:space="preserve"> Time!S52</f>
        <v>0</v>
      </c>
    </row>
    <row r="17" spans="1:19" s="411" customFormat="1" ht="12.75" customHeight="1" outlineLevel="1">
      <c r="A17" s="289"/>
      <c r="B17" s="289"/>
      <c r="C17" s="290"/>
      <c r="D17" s="291"/>
      <c r="E17" s="286" t="s">
        <v>238</v>
      </c>
      <c r="F17" s="410"/>
      <c r="G17" s="286" t="s">
        <v>102</v>
      </c>
      <c r="H17" s="294">
        <f xml:space="preserve"> SUM( J17:S17 )</f>
        <v>0</v>
      </c>
      <c r="I17" s="410"/>
      <c r="J17" s="293">
        <f xml:space="preserve"> J14 * ( 1 + $F$13 ) ^ J16 * J15</f>
        <v>0</v>
      </c>
      <c r="K17" s="293">
        <f t="shared" ref="K17:S17" si="2" xml:space="preserve"> K14 * ( 1 + $F$13 ) ^ K16 * K15</f>
        <v>0</v>
      </c>
      <c r="L17" s="293">
        <f t="shared" si="2"/>
        <v>0</v>
      </c>
      <c r="M17" s="293">
        <f t="shared" si="2"/>
        <v>0</v>
      </c>
      <c r="N17" s="293">
        <f t="shared" si="2"/>
        <v>0</v>
      </c>
      <c r="O17" s="293">
        <f t="shared" si="2"/>
        <v>0</v>
      </c>
      <c r="P17" s="293">
        <f t="shared" si="2"/>
        <v>0</v>
      </c>
      <c r="Q17" s="293">
        <f t="shared" si="2"/>
        <v>0</v>
      </c>
      <c r="R17" s="293">
        <f t="shared" si="2"/>
        <v>0</v>
      </c>
      <c r="S17" s="293">
        <f t="shared" si="2"/>
        <v>0</v>
      </c>
    </row>
    <row r="18" spans="1:19" ht="12.75" customHeight="1" outlineLevel="1">
      <c r="A18" s="257"/>
      <c r="B18" s="258"/>
      <c r="C18" s="259"/>
      <c r="D18" s="260"/>
      <c r="E18" s="268"/>
      <c r="F18" s="261"/>
      <c r="G18" s="261"/>
      <c r="H18" s="261"/>
      <c r="I18" s="261"/>
      <c r="J18" s="261"/>
      <c r="K18" s="261"/>
      <c r="L18" s="261"/>
      <c r="M18" s="261"/>
      <c r="N18" s="261"/>
      <c r="O18" s="261"/>
      <c r="P18" s="261"/>
      <c r="Q18" s="261"/>
      <c r="R18" s="261"/>
      <c r="S18" s="261"/>
    </row>
    <row r="19" spans="1:19" outlineLevel="1">
      <c r="A19" s="269"/>
      <c r="B19" s="269"/>
      <c r="C19" s="270"/>
      <c r="D19" s="299"/>
      <c r="E19" s="404" t="str">
        <f xml:space="preserve"> Indices!E$43</f>
        <v>CPIH FYA indexation factor (from base year 2019/20)</v>
      </c>
      <c r="F19" s="404">
        <f xml:space="preserve"> Indices!F$43</f>
        <v>0</v>
      </c>
      <c r="G19" s="404" t="str">
        <f xml:space="preserve"> Indices!G$43</f>
        <v>%</v>
      </c>
      <c r="H19" s="404">
        <f xml:space="preserve"> Indices!H$43</f>
        <v>0</v>
      </c>
      <c r="I19" s="404">
        <f xml:space="preserve"> Indices!I$43</f>
        <v>0</v>
      </c>
      <c r="J19" s="404">
        <f xml:space="preserve"> Indices!J$43</f>
        <v>0</v>
      </c>
      <c r="K19" s="404">
        <f xml:space="preserve"> Indices!K$43</f>
        <v>0</v>
      </c>
      <c r="L19" s="301">
        <f xml:space="preserve"> Indices!L$43</f>
        <v>1</v>
      </c>
      <c r="M19" s="301">
        <f xml:space="preserve"> Indices!M$43</f>
        <v>1.0079291762894538</v>
      </c>
      <c r="N19" s="301">
        <f xml:space="preserve"> Indices!N$43</f>
        <v>1.0449576597382604</v>
      </c>
      <c r="O19" s="301">
        <f xml:space="preserve"> Indices!O$43</f>
        <v>1.1366435719784449</v>
      </c>
      <c r="P19" s="301">
        <f xml:space="preserve"> Indices!P$43</f>
        <v>1.159376443418014</v>
      </c>
      <c r="Q19" s="301">
        <f xml:space="preserve"> Indices!Q$43</f>
        <v>1.1825639722863743</v>
      </c>
      <c r="R19" s="301">
        <f xml:space="preserve"> Indices!R$43</f>
        <v>1.2062152517321014</v>
      </c>
      <c r="S19" s="301">
        <f xml:space="preserve"> Indices!S$43</f>
        <v>1.2303395567667439</v>
      </c>
    </row>
    <row r="20" spans="1:19" outlineLevel="1">
      <c r="A20" s="303"/>
      <c r="B20" s="303"/>
      <c r="C20" s="304"/>
      <c r="D20" s="285"/>
      <c r="E20" s="302" t="str">
        <f>E$17</f>
        <v>Blind year adjustment inc. financing adjustment (base year 2019/2020)</v>
      </c>
      <c r="F20" s="302">
        <f t="shared" ref="F20:S20" si="3">F$17</f>
        <v>0</v>
      </c>
      <c r="G20" s="302" t="str">
        <f t="shared" si="3"/>
        <v>£m</v>
      </c>
      <c r="H20" s="305">
        <f t="shared" si="3"/>
        <v>0</v>
      </c>
      <c r="I20" s="302">
        <f t="shared" si="3"/>
        <v>0</v>
      </c>
      <c r="J20" s="263">
        <f t="shared" si="3"/>
        <v>0</v>
      </c>
      <c r="K20" s="263">
        <f t="shared" si="3"/>
        <v>0</v>
      </c>
      <c r="L20" s="263">
        <f t="shared" si="3"/>
        <v>0</v>
      </c>
      <c r="M20" s="263">
        <f t="shared" si="3"/>
        <v>0</v>
      </c>
      <c r="N20" s="263">
        <f t="shared" si="3"/>
        <v>0</v>
      </c>
      <c r="O20" s="263">
        <f t="shared" si="3"/>
        <v>0</v>
      </c>
      <c r="P20" s="263">
        <f t="shared" si="3"/>
        <v>0</v>
      </c>
      <c r="Q20" s="263">
        <f t="shared" si="3"/>
        <v>0</v>
      </c>
      <c r="R20" s="263">
        <f t="shared" si="3"/>
        <v>0</v>
      </c>
      <c r="S20" s="263">
        <f t="shared" si="3"/>
        <v>0</v>
      </c>
    </row>
    <row r="21" spans="1:19" outlineLevel="1">
      <c r="A21" s="289"/>
      <c r="B21" s="289"/>
      <c r="C21" s="290"/>
      <c r="D21" s="291"/>
      <c r="E21" s="306" t="s">
        <v>239</v>
      </c>
      <c r="F21" s="306"/>
      <c r="G21" s="306" t="s">
        <v>102</v>
      </c>
      <c r="H21" s="307">
        <f xml:space="preserve"> SUM( J21:S21 )</f>
        <v>0</v>
      </c>
      <c r="I21" s="306"/>
      <c r="J21" s="307">
        <f t="shared" ref="J21:L21" si="4" xml:space="preserve"> J19 * J20</f>
        <v>0</v>
      </c>
      <c r="K21" s="307">
        <f t="shared" si="4"/>
        <v>0</v>
      </c>
      <c r="L21" s="307">
        <f t="shared" si="4"/>
        <v>0</v>
      </c>
      <c r="M21" s="307">
        <f xml:space="preserve"> M19 * M20</f>
        <v>0</v>
      </c>
      <c r="N21" s="307">
        <f t="shared" ref="N21:S21" si="5" xml:space="preserve"> N19 * N20</f>
        <v>0</v>
      </c>
      <c r="O21" s="307">
        <f t="shared" si="5"/>
        <v>0</v>
      </c>
      <c r="P21" s="307">
        <f t="shared" si="5"/>
        <v>0</v>
      </c>
      <c r="Q21" s="307">
        <f t="shared" si="5"/>
        <v>0</v>
      </c>
      <c r="R21" s="307">
        <f t="shared" si="5"/>
        <v>0</v>
      </c>
      <c r="S21" s="307">
        <f t="shared" si="5"/>
        <v>0</v>
      </c>
    </row>
    <row r="22" spans="1:19">
      <c r="A22" s="289"/>
      <c r="B22" s="289"/>
      <c r="C22" s="290"/>
      <c r="D22" s="291"/>
      <c r="E22" s="306"/>
      <c r="F22" s="306"/>
      <c r="G22" s="306"/>
      <c r="H22" s="307"/>
      <c r="I22" s="306"/>
      <c r="J22" s="307"/>
      <c r="K22" s="307"/>
      <c r="L22" s="307"/>
      <c r="M22" s="307"/>
      <c r="N22" s="307"/>
      <c r="O22" s="307"/>
      <c r="P22" s="307"/>
      <c r="Q22" s="307"/>
      <c r="R22" s="307"/>
      <c r="S22" s="307"/>
    </row>
    <row r="23" spans="1:19">
      <c r="A23" s="58" t="s">
        <v>240</v>
      </c>
      <c r="B23" s="58"/>
      <c r="C23" s="59"/>
      <c r="D23" s="58"/>
      <c r="E23" s="58"/>
      <c r="F23" s="58"/>
      <c r="G23" s="58"/>
      <c r="H23" s="58"/>
      <c r="I23" s="58"/>
      <c r="J23" s="58"/>
      <c r="K23" s="58"/>
      <c r="L23" s="58"/>
      <c r="M23" s="58"/>
      <c r="N23" s="58"/>
      <c r="O23" s="58"/>
      <c r="P23" s="58"/>
      <c r="Q23" s="58"/>
      <c r="R23" s="58"/>
      <c r="S23" s="58"/>
    </row>
    <row r="24" spans="1:19" outlineLevel="1">
      <c r="G24" s="14"/>
    </row>
    <row r="25" spans="1:19" outlineLevel="1">
      <c r="A25" s="257"/>
      <c r="B25" s="258"/>
      <c r="C25" s="259"/>
      <c r="D25" s="260"/>
      <c r="E25" s="262" t="str">
        <f xml:space="preserve"> Inputs!E$107</f>
        <v>£000s to £m conversion</v>
      </c>
      <c r="F25" s="262">
        <f xml:space="preserve"> Inputs!F$107</f>
        <v>1000</v>
      </c>
      <c r="G25" s="268"/>
      <c r="H25" s="261"/>
      <c r="I25" s="261"/>
      <c r="J25" s="261"/>
      <c r="K25" s="261"/>
      <c r="L25" s="261"/>
      <c r="M25" s="261"/>
      <c r="N25" s="261"/>
      <c r="O25" s="261"/>
      <c r="P25" s="261"/>
      <c r="Q25" s="261"/>
      <c r="R25" s="261"/>
      <c r="S25" s="261"/>
    </row>
    <row r="26" spans="1:19" outlineLevel="1">
      <c r="A26" s="257"/>
      <c r="B26" s="258"/>
      <c r="C26" s="259"/>
      <c r="D26" s="260"/>
      <c r="E26" s="262" t="str">
        <f xml:space="preserve"> Inputs!E$72</f>
        <v>Revised total revenue (TRt)</v>
      </c>
      <c r="F26" s="262">
        <f xml:space="preserve"> Inputs!F$72</f>
        <v>0</v>
      </c>
      <c r="G26" s="262" t="str">
        <f xml:space="preserve"> Inputs!G$72</f>
        <v>£m</v>
      </c>
      <c r="H26" s="263">
        <f xml:space="preserve"> Inputs!H$72</f>
        <v>479.34899999999999</v>
      </c>
      <c r="I26" s="263">
        <f xml:space="preserve"> Inputs!I$72</f>
        <v>0</v>
      </c>
      <c r="J26" s="263">
        <f xml:space="preserve"> Inputs!J$72</f>
        <v>0</v>
      </c>
      <c r="K26" s="263">
        <f xml:space="preserve"> Inputs!K$72</f>
        <v>0</v>
      </c>
      <c r="L26" s="263">
        <f xml:space="preserve"> Inputs!L$72</f>
        <v>0</v>
      </c>
      <c r="M26" s="263">
        <f xml:space="preserve"> Inputs!M$72</f>
        <v>103.247</v>
      </c>
      <c r="N26" s="263">
        <f xml:space="preserve"> Inputs!N$72</f>
        <v>89.436999999999998</v>
      </c>
      <c r="O26" s="263">
        <f xml:space="preserve"> Inputs!O$72</f>
        <v>94.811000000000007</v>
      </c>
      <c r="P26" s="263">
        <f xml:space="preserve"> Inputs!P$72</f>
        <v>95.454999999999998</v>
      </c>
      <c r="Q26" s="263">
        <f xml:space="preserve"> Inputs!Q$72</f>
        <v>96.399000000000001</v>
      </c>
      <c r="R26" s="263">
        <f xml:space="preserve"> Inputs!R$72</f>
        <v>0</v>
      </c>
      <c r="S26" s="263">
        <f xml:space="preserve"> Inputs!S$72</f>
        <v>0</v>
      </c>
    </row>
    <row r="27" spans="1:19" outlineLevel="1">
      <c r="A27" s="257"/>
      <c r="B27" s="258"/>
      <c r="C27" s="259"/>
      <c r="D27" s="260"/>
      <c r="E27" s="262" t="str">
        <f xml:space="preserve"> Inputs!E$62</f>
        <v>Actual customers (AC)</v>
      </c>
      <c r="F27" s="262">
        <f xml:space="preserve"> Inputs!F$62</f>
        <v>0</v>
      </c>
      <c r="G27" s="262" t="str">
        <f xml:space="preserve"> Inputs!G$62</f>
        <v>thousands</v>
      </c>
      <c r="H27" s="263">
        <f xml:space="preserve"> Inputs!H$62</f>
        <v>14779.144</v>
      </c>
      <c r="I27" s="263">
        <f xml:space="preserve"> Inputs!I$62</f>
        <v>0</v>
      </c>
      <c r="J27" s="263">
        <f xml:space="preserve"> Inputs!J$62</f>
        <v>0</v>
      </c>
      <c r="K27" s="263">
        <f xml:space="preserve"> Inputs!K$62</f>
        <v>0</v>
      </c>
      <c r="L27" s="263">
        <f xml:space="preserve"> Inputs!L$62</f>
        <v>0</v>
      </c>
      <c r="M27" s="263">
        <f xml:space="preserve"> Inputs!M$62</f>
        <v>2885.654</v>
      </c>
      <c r="N27" s="263">
        <f xml:space="preserve"> Inputs!N$62</f>
        <v>2923.509</v>
      </c>
      <c r="O27" s="263">
        <f xml:space="preserve"> Inputs!O$62</f>
        <v>2954.0789999999997</v>
      </c>
      <c r="P27" s="263">
        <f xml:space="preserve"> Inputs!P$62</f>
        <v>2993.9549999999999</v>
      </c>
      <c r="Q27" s="263">
        <f xml:space="preserve"> Inputs!Q$62</f>
        <v>3021.9470000000001</v>
      </c>
      <c r="R27" s="263">
        <f xml:space="preserve"> Inputs!R$62</f>
        <v>0</v>
      </c>
      <c r="S27" s="263">
        <f xml:space="preserve"> Inputs!S$62</f>
        <v>0</v>
      </c>
    </row>
    <row r="28" spans="1:19" outlineLevel="1">
      <c r="A28" s="257"/>
      <c r="B28" s="258"/>
      <c r="C28" s="259"/>
      <c r="D28" s="260"/>
      <c r="E28" s="262" t="str">
        <f xml:space="preserve"> Inputs!E$54</f>
        <v>Forecast customers (FC)</v>
      </c>
      <c r="F28" s="262">
        <f xml:space="preserve"> Inputs!F$54</f>
        <v>0</v>
      </c>
      <c r="G28" s="262" t="str">
        <f xml:space="preserve"> Inputs!G$54</f>
        <v>thousands</v>
      </c>
      <c r="H28" s="263">
        <f xml:space="preserve"> Inputs!H$54</f>
        <v>15001.673000000001</v>
      </c>
      <c r="I28" s="263">
        <f xml:space="preserve"> Inputs!I$54</f>
        <v>0</v>
      </c>
      <c r="J28" s="263">
        <f xml:space="preserve"> Inputs!J$54</f>
        <v>0</v>
      </c>
      <c r="K28" s="263">
        <f xml:space="preserve"> Inputs!K$54</f>
        <v>0</v>
      </c>
      <c r="L28" s="263">
        <f xml:space="preserve"> Inputs!L$54</f>
        <v>0</v>
      </c>
      <c r="M28" s="263">
        <f xml:space="preserve"> Inputs!M$54</f>
        <v>2917.2750000000001</v>
      </c>
      <c r="N28" s="263">
        <f xml:space="preserve"> Inputs!N$54</f>
        <v>2961.9449999999997</v>
      </c>
      <c r="O28" s="263">
        <f xml:space="preserve"> Inputs!O$54</f>
        <v>3002.6620000000003</v>
      </c>
      <c r="P28" s="263">
        <f xml:space="preserve"> Inputs!P$54</f>
        <v>3041.4850000000001</v>
      </c>
      <c r="Q28" s="263">
        <f xml:space="preserve"> Inputs!Q$54</f>
        <v>3078.306</v>
      </c>
      <c r="R28" s="263">
        <f xml:space="preserve"> Inputs!R$54</f>
        <v>0</v>
      </c>
      <c r="S28" s="263">
        <f xml:space="preserve"> Inputs!S$54</f>
        <v>0</v>
      </c>
    </row>
    <row r="29" spans="1:19" outlineLevel="1">
      <c r="A29" s="266"/>
      <c r="B29" s="266"/>
      <c r="C29" s="265"/>
      <c r="D29" s="265"/>
      <c r="E29" s="262" t="str">
        <f xml:space="preserve"> Inputs!E$95</f>
        <v>Modification Factor (M)</v>
      </c>
      <c r="F29" s="262">
        <f xml:space="preserve"> Inputs!F$95</f>
        <v>0</v>
      </c>
      <c r="G29" s="262" t="str">
        <f xml:space="preserve"> Inputs!G$95</f>
        <v>£</v>
      </c>
      <c r="H29" s="262">
        <f xml:space="preserve"> Inputs!H$95</f>
        <v>0</v>
      </c>
      <c r="I29" s="262"/>
      <c r="J29" s="263">
        <f xml:space="preserve"> Inputs!J$95</f>
        <v>0</v>
      </c>
      <c r="K29" s="263">
        <f xml:space="preserve"> Inputs!K$95</f>
        <v>0</v>
      </c>
      <c r="L29" s="263">
        <f xml:space="preserve"> Inputs!L$95</f>
        <v>0</v>
      </c>
      <c r="M29" s="263">
        <f xml:space="preserve"> Inputs!M$95</f>
        <v>35.39</v>
      </c>
      <c r="N29" s="263">
        <f xml:space="preserve"> Inputs!N$95</f>
        <v>30.19</v>
      </c>
      <c r="O29" s="263">
        <f xml:space="preserve"> Inputs!O$95</f>
        <v>30.44</v>
      </c>
      <c r="P29" s="263">
        <f xml:space="preserve"> Inputs!P$95</f>
        <v>30.72</v>
      </c>
      <c r="Q29" s="263">
        <f xml:space="preserve"> Inputs!Q$95</f>
        <v>30.94</v>
      </c>
      <c r="R29" s="263">
        <f xml:space="preserve"> Inputs!R$95</f>
        <v>0</v>
      </c>
      <c r="S29" s="263">
        <f xml:space="preserve"> Inputs!S$95</f>
        <v>0</v>
      </c>
    </row>
    <row r="30" spans="1:19" s="283" customFormat="1" ht="13.5" outlineLevel="1" thickBot="1">
      <c r="A30" s="257"/>
      <c r="B30" s="258"/>
      <c r="C30" s="259"/>
      <c r="D30" s="260"/>
      <c r="E30" s="288" t="s">
        <v>241</v>
      </c>
      <c r="F30" s="300"/>
      <c r="G30" s="288" t="s">
        <v>102</v>
      </c>
      <c r="H30" s="315">
        <f xml:space="preserve"> SUM(J30:S30)</f>
        <v>472.38681438999998</v>
      </c>
      <c r="I30" s="316"/>
      <c r="J30" s="317">
        <f t="shared" ref="J30:S30" si="6" xml:space="preserve"> J26 + ( ( J27 - J28 ) * J29 ) / $F$25</f>
        <v>0</v>
      </c>
      <c r="K30" s="317">
        <f t="shared" si="6"/>
        <v>0</v>
      </c>
      <c r="L30" s="317">
        <f t="shared" si="6"/>
        <v>0</v>
      </c>
      <c r="M30" s="317">
        <f t="shared" si="6"/>
        <v>102.12793280999999</v>
      </c>
      <c r="N30" s="317">
        <f t="shared" si="6"/>
        <v>88.276617160000001</v>
      </c>
      <c r="O30" s="317">
        <f t="shared" si="6"/>
        <v>93.332133479999996</v>
      </c>
      <c r="P30" s="317">
        <f t="shared" si="6"/>
        <v>93.99487839999999</v>
      </c>
      <c r="Q30" s="317">
        <f t="shared" si="6"/>
        <v>94.655252540000006</v>
      </c>
      <c r="R30" s="317">
        <f t="shared" si="6"/>
        <v>0</v>
      </c>
      <c r="S30" s="317">
        <f t="shared" si="6"/>
        <v>0</v>
      </c>
    </row>
    <row r="31" spans="1:19" ht="13.5" thickTop="1"/>
    <row r="32" spans="1:19">
      <c r="A32" s="58" t="s">
        <v>242</v>
      </c>
      <c r="B32" s="58"/>
      <c r="C32" s="58"/>
      <c r="D32" s="58"/>
      <c r="E32" s="58"/>
      <c r="F32" s="58"/>
      <c r="G32" s="58"/>
      <c r="H32" s="58"/>
      <c r="I32" s="58"/>
      <c r="J32" s="58"/>
      <c r="K32" s="58"/>
      <c r="L32" s="58"/>
      <c r="M32" s="58"/>
      <c r="N32" s="58"/>
      <c r="O32" s="58"/>
      <c r="P32" s="58"/>
      <c r="Q32" s="58"/>
      <c r="R32" s="58"/>
      <c r="S32" s="58"/>
    </row>
    <row r="33" spans="1:19" outlineLevel="1">
      <c r="A33" s="3"/>
      <c r="B33" s="3"/>
      <c r="C33" s="3"/>
      <c r="D33" s="3"/>
      <c r="E33" s="3"/>
      <c r="F33" s="3"/>
      <c r="G33" s="3"/>
      <c r="H33" s="3"/>
      <c r="I33" s="3"/>
      <c r="J33" s="3"/>
      <c r="K33" s="3"/>
      <c r="L33" s="3"/>
      <c r="M33" s="3"/>
      <c r="N33" s="3"/>
      <c r="O33" s="3"/>
      <c r="P33" s="3"/>
      <c r="Q33" s="3"/>
      <c r="R33" s="3"/>
      <c r="S33" s="3"/>
    </row>
    <row r="34" spans="1:19" outlineLevel="1">
      <c r="A34" s="257"/>
      <c r="B34" s="258"/>
      <c r="C34" s="259"/>
      <c r="D34" s="260"/>
      <c r="E34" s="262" t="str">
        <f xml:space="preserve"> Inputs!E$107</f>
        <v>£000s to £m conversion</v>
      </c>
      <c r="F34" s="262">
        <f xml:space="preserve"> Inputs!F$107</f>
        <v>1000</v>
      </c>
      <c r="G34" s="262"/>
      <c r="H34" s="262"/>
      <c r="I34" s="261"/>
      <c r="J34" s="261"/>
      <c r="K34" s="261"/>
      <c r="L34" s="261"/>
      <c r="M34" s="261"/>
      <c r="N34" s="261"/>
      <c r="O34" s="261"/>
      <c r="P34" s="261"/>
      <c r="Q34" s="261"/>
      <c r="R34" s="261"/>
      <c r="S34" s="261"/>
    </row>
    <row r="35" spans="1:19" outlineLevel="1">
      <c r="A35" s="257"/>
      <c r="B35" s="258"/>
      <c r="C35" s="259"/>
      <c r="D35" s="260"/>
      <c r="E35" s="262" t="str">
        <f>Inputs!E$72</f>
        <v>Revised total revenue (TRt)</v>
      </c>
      <c r="F35" s="262">
        <f>Inputs!F$72</f>
        <v>0</v>
      </c>
      <c r="G35" s="262" t="str">
        <f>Inputs!G$72</f>
        <v>£m</v>
      </c>
      <c r="H35" s="263">
        <f>Inputs!H$72</f>
        <v>479.34899999999999</v>
      </c>
      <c r="I35" s="263"/>
      <c r="J35" s="263">
        <f>Inputs!J$72</f>
        <v>0</v>
      </c>
      <c r="K35" s="263">
        <f>Inputs!K$72</f>
        <v>0</v>
      </c>
      <c r="L35" s="263">
        <f>Inputs!L$72</f>
        <v>0</v>
      </c>
      <c r="M35" s="263">
        <f>Inputs!M$72</f>
        <v>103.247</v>
      </c>
      <c r="N35" s="263">
        <f>Inputs!N$72</f>
        <v>89.436999999999998</v>
      </c>
      <c r="O35" s="263">
        <f>Inputs!O$72</f>
        <v>94.811000000000007</v>
      </c>
      <c r="P35" s="263">
        <f>Inputs!P$72</f>
        <v>95.454999999999998</v>
      </c>
      <c r="Q35" s="263">
        <f>Inputs!Q$72</f>
        <v>96.399000000000001</v>
      </c>
      <c r="R35" s="263">
        <f>Inputs!R$72</f>
        <v>0</v>
      </c>
      <c r="S35" s="263">
        <f>Inputs!S$72</f>
        <v>0</v>
      </c>
    </row>
    <row r="36" spans="1:19" outlineLevel="1">
      <c r="A36" s="257"/>
      <c r="B36" s="258"/>
      <c r="C36" s="259"/>
      <c r="D36" s="260"/>
      <c r="E36" s="262" t="str">
        <f xml:space="preserve"> Inputs!E$58</f>
        <v>Reforecast customers</v>
      </c>
      <c r="F36" s="262">
        <f xml:space="preserve"> Inputs!F$58</f>
        <v>0</v>
      </c>
      <c r="G36" s="262" t="str">
        <f xml:space="preserve"> Inputs!G$58</f>
        <v>thousands</v>
      </c>
      <c r="H36" s="263">
        <f xml:space="preserve"> Inputs!H$58</f>
        <v>14724.204999999998</v>
      </c>
      <c r="I36" s="263"/>
      <c r="J36" s="263">
        <f xml:space="preserve"> Inputs!J$58</f>
        <v>0</v>
      </c>
      <c r="K36" s="263">
        <f xml:space="preserve"> Inputs!K$58</f>
        <v>0</v>
      </c>
      <c r="L36" s="263">
        <f xml:space="preserve"> Inputs!L$58</f>
        <v>0</v>
      </c>
      <c r="M36" s="263">
        <f xml:space="preserve"> Inputs!M$58</f>
        <v>2859.6319999999996</v>
      </c>
      <c r="N36" s="263">
        <f xml:space="preserve"> Inputs!N$58</f>
        <v>2909.6139999999996</v>
      </c>
      <c r="O36" s="263">
        <f xml:space="preserve"> Inputs!O$58</f>
        <v>2947.1499999999996</v>
      </c>
      <c r="P36" s="263">
        <f xml:space="preserve"> Inputs!P$58</f>
        <v>2985.8620000000001</v>
      </c>
      <c r="Q36" s="263">
        <f xml:space="preserve"> Inputs!Q$58</f>
        <v>3021.9469999999997</v>
      </c>
      <c r="R36" s="263">
        <f xml:space="preserve"> Inputs!R$58</f>
        <v>0</v>
      </c>
      <c r="S36" s="263">
        <f xml:space="preserve"> Inputs!S$58</f>
        <v>0</v>
      </c>
    </row>
    <row r="37" spans="1:19" outlineLevel="1">
      <c r="A37" s="266"/>
      <c r="B37" s="266"/>
      <c r="C37" s="265"/>
      <c r="D37" s="265"/>
      <c r="E37" s="262" t="str">
        <f xml:space="preserve"> Inputs!E$54</f>
        <v>Forecast customers (FC)</v>
      </c>
      <c r="F37" s="262">
        <f xml:space="preserve"> Inputs!F$54</f>
        <v>0</v>
      </c>
      <c r="G37" s="262" t="str">
        <f xml:space="preserve"> Inputs!G$54</f>
        <v>thousands</v>
      </c>
      <c r="H37" s="263">
        <f xml:space="preserve"> Inputs!H$54</f>
        <v>15001.673000000001</v>
      </c>
      <c r="I37" s="263">
        <f xml:space="preserve"> Inputs!I$54</f>
        <v>0</v>
      </c>
      <c r="J37" s="263">
        <f xml:space="preserve"> Inputs!J$54</f>
        <v>0</v>
      </c>
      <c r="K37" s="263">
        <f xml:space="preserve"> Inputs!K$54</f>
        <v>0</v>
      </c>
      <c r="L37" s="263">
        <f xml:space="preserve"> Inputs!L$54</f>
        <v>0</v>
      </c>
      <c r="M37" s="263">
        <f xml:space="preserve"> Inputs!M$54</f>
        <v>2917.2750000000001</v>
      </c>
      <c r="N37" s="263">
        <f xml:space="preserve"> Inputs!N$54</f>
        <v>2961.9449999999997</v>
      </c>
      <c r="O37" s="263">
        <f xml:space="preserve"> Inputs!O$54</f>
        <v>3002.6620000000003</v>
      </c>
      <c r="P37" s="263">
        <f xml:space="preserve"> Inputs!P$54</f>
        <v>3041.4850000000001</v>
      </c>
      <c r="Q37" s="263">
        <f xml:space="preserve"> Inputs!Q$54</f>
        <v>3078.306</v>
      </c>
      <c r="R37" s="263">
        <f xml:space="preserve"> Inputs!R$54</f>
        <v>0</v>
      </c>
      <c r="S37" s="263">
        <f xml:space="preserve"> Inputs!S$54</f>
        <v>0</v>
      </c>
    </row>
    <row r="38" spans="1:19" outlineLevel="1">
      <c r="A38" s="266"/>
      <c r="B38" s="266"/>
      <c r="C38" s="265"/>
      <c r="D38" s="265"/>
      <c r="E38" s="262" t="str">
        <f xml:space="preserve"> Inputs!E$95</f>
        <v>Modification Factor (M)</v>
      </c>
      <c r="F38" s="262">
        <f xml:space="preserve"> Inputs!F$95</f>
        <v>0</v>
      </c>
      <c r="G38" s="262" t="str">
        <f xml:space="preserve"> Inputs!G$95</f>
        <v>£</v>
      </c>
      <c r="H38" s="262">
        <f xml:space="preserve"> Inputs!H$95</f>
        <v>0</v>
      </c>
      <c r="I38" s="262"/>
      <c r="J38" s="263">
        <f xml:space="preserve"> Inputs!J$95</f>
        <v>0</v>
      </c>
      <c r="K38" s="263">
        <f xml:space="preserve"> Inputs!K$95</f>
        <v>0</v>
      </c>
      <c r="L38" s="263">
        <f xml:space="preserve"> Inputs!L$95</f>
        <v>0</v>
      </c>
      <c r="M38" s="263">
        <f xml:space="preserve"> Inputs!M$95</f>
        <v>35.39</v>
      </c>
      <c r="N38" s="263">
        <f xml:space="preserve"> Inputs!N$95</f>
        <v>30.19</v>
      </c>
      <c r="O38" s="263">
        <f xml:space="preserve"> Inputs!O$95</f>
        <v>30.44</v>
      </c>
      <c r="P38" s="263">
        <f xml:space="preserve"> Inputs!P$95</f>
        <v>30.72</v>
      </c>
      <c r="Q38" s="263">
        <f xml:space="preserve"> Inputs!Q$95</f>
        <v>30.94</v>
      </c>
      <c r="R38" s="263">
        <f xml:space="preserve"> Inputs!R$95</f>
        <v>0</v>
      </c>
      <c r="S38" s="263">
        <f xml:space="preserve"> Inputs!S$95</f>
        <v>0</v>
      </c>
    </row>
    <row r="39" spans="1:19" outlineLevel="1">
      <c r="A39" s="250"/>
      <c r="B39" s="251"/>
      <c r="C39" s="252"/>
      <c r="D39" s="253"/>
      <c r="E39" s="306" t="s">
        <v>243</v>
      </c>
      <c r="F39" s="307"/>
      <c r="G39" s="306" t="s">
        <v>102</v>
      </c>
      <c r="H39" s="318">
        <f xml:space="preserve"> SUM(J39:S39)</f>
        <v>470.58687004000001</v>
      </c>
      <c r="I39" s="319"/>
      <c r="J39" s="320">
        <f xml:space="preserve"> J35 + ( ( J36 - J37 ) * J38 ) / $F$34</f>
        <v>0</v>
      </c>
      <c r="K39" s="320">
        <f t="shared" ref="K39:S39" si="7" xml:space="preserve"> K35 + ( ( K36 - K37 ) * K38 ) / $F$34</f>
        <v>0</v>
      </c>
      <c r="L39" s="320">
        <f t="shared" si="7"/>
        <v>0</v>
      </c>
      <c r="M39" s="320">
        <f t="shared" si="7"/>
        <v>101.20701422999998</v>
      </c>
      <c r="N39" s="320">
        <f t="shared" si="7"/>
        <v>87.857127109999993</v>
      </c>
      <c r="O39" s="320">
        <f t="shared" si="7"/>
        <v>93.121214719999983</v>
      </c>
      <c r="P39" s="320">
        <f t="shared" si="7"/>
        <v>93.746261439999998</v>
      </c>
      <c r="Q39" s="320">
        <f t="shared" si="7"/>
        <v>94.655252539999992</v>
      </c>
      <c r="R39" s="320">
        <f t="shared" si="7"/>
        <v>0</v>
      </c>
      <c r="S39" s="320">
        <f t="shared" si="7"/>
        <v>0</v>
      </c>
    </row>
    <row r="40" spans="1:19" outlineLevel="1">
      <c r="A40" s="250"/>
      <c r="B40" s="251"/>
      <c r="C40" s="252"/>
      <c r="D40" s="253"/>
      <c r="E40" s="306"/>
      <c r="F40" s="307"/>
      <c r="G40" s="306"/>
      <c r="H40" s="318"/>
      <c r="I40" s="319"/>
      <c r="J40" s="320"/>
      <c r="K40" s="320"/>
      <c r="L40" s="320"/>
      <c r="M40" s="320"/>
      <c r="N40" s="320"/>
      <c r="O40" s="320"/>
      <c r="P40" s="320"/>
      <c r="Q40" s="320"/>
      <c r="R40" s="320"/>
      <c r="S40" s="320"/>
    </row>
    <row r="41" spans="1:19" ht="12.5">
      <c r="A41"/>
      <c r="B41"/>
      <c r="C41"/>
      <c r="D41"/>
      <c r="E41"/>
      <c r="F41"/>
      <c r="G41"/>
      <c r="H41"/>
      <c r="I41"/>
      <c r="J41"/>
      <c r="K41"/>
      <c r="L41"/>
      <c r="M41"/>
      <c r="N41"/>
      <c r="O41"/>
      <c r="P41"/>
      <c r="Q41"/>
      <c r="R41"/>
      <c r="S41"/>
    </row>
    <row r="42" spans="1:19">
      <c r="A42" s="58" t="s">
        <v>244</v>
      </c>
      <c r="B42" s="58"/>
      <c r="C42" s="59"/>
      <c r="D42" s="58"/>
      <c r="E42" s="58"/>
      <c r="F42" s="58"/>
      <c r="G42" s="58"/>
      <c r="H42" s="58"/>
      <c r="I42" s="58"/>
      <c r="J42" s="58"/>
      <c r="K42" s="58"/>
      <c r="L42" s="58"/>
      <c r="M42" s="58"/>
      <c r="N42" s="58"/>
      <c r="O42" s="58"/>
      <c r="P42" s="58"/>
      <c r="Q42" s="58"/>
      <c r="R42" s="58"/>
      <c r="S42" s="58"/>
    </row>
    <row r="43" spans="1:19"/>
    <row r="44" spans="1:19" outlineLevel="1">
      <c r="A44" s="60"/>
      <c r="B44" s="60"/>
      <c r="C44" s="62"/>
      <c r="D44" s="62"/>
      <c r="E44" s="92" t="str">
        <f xml:space="preserve"> Inputs!E$76</f>
        <v>Revenue Recovered (RR)</v>
      </c>
      <c r="F44" s="92">
        <f xml:space="preserve"> Inputs!F$76</f>
        <v>0</v>
      </c>
      <c r="G44" s="92" t="str">
        <f xml:space="preserve"> Inputs!G$76</f>
        <v>£m</v>
      </c>
      <c r="H44" s="203">
        <f xml:space="preserve"> Inputs!H$76</f>
        <v>472.37800000000004</v>
      </c>
      <c r="I44" s="92"/>
      <c r="J44" s="201">
        <f xml:space="preserve"> Inputs!J$76</f>
        <v>0</v>
      </c>
      <c r="K44" s="201">
        <f xml:space="preserve"> Inputs!K$76</f>
        <v>0</v>
      </c>
      <c r="L44" s="201">
        <f xml:space="preserve"> Inputs!L$76</f>
        <v>0</v>
      </c>
      <c r="M44" s="201">
        <f xml:space="preserve"> Inputs!M$76</f>
        <v>98.451000000000008</v>
      </c>
      <c r="N44" s="201">
        <f xml:space="preserve"> Inputs!N$76</f>
        <v>105.495</v>
      </c>
      <c r="O44" s="201">
        <f xml:space="preserve"> Inputs!O$76</f>
        <v>95.67</v>
      </c>
      <c r="P44" s="201">
        <f xml:space="preserve"> Inputs!P$76</f>
        <v>86.144999999999996</v>
      </c>
      <c r="Q44" s="201">
        <f xml:space="preserve"> Inputs!Q$76</f>
        <v>86.617000000000004</v>
      </c>
      <c r="R44" s="201">
        <f xml:space="preserve"> Inputs!R$76</f>
        <v>0</v>
      </c>
      <c r="S44" s="201">
        <f xml:space="preserve"> Inputs!S$76</f>
        <v>0</v>
      </c>
    </row>
    <row r="45" spans="1:19" outlineLevel="1">
      <c r="A45" s="60"/>
      <c r="B45" s="60"/>
      <c r="C45" s="62"/>
      <c r="D45" s="62"/>
      <c r="E45" s="92" t="str">
        <f xml:space="preserve"> Inputs!E$80</f>
        <v>Revenue sacrifice</v>
      </c>
      <c r="F45" s="92">
        <f xml:space="preserve"> Inputs!F$80</f>
        <v>0</v>
      </c>
      <c r="G45" s="92" t="str">
        <f xml:space="preserve"> Inputs!G$80</f>
        <v>£m</v>
      </c>
      <c r="H45" s="203">
        <f xml:space="preserve"> Inputs!H$80</f>
        <v>0</v>
      </c>
      <c r="I45" s="92"/>
      <c r="J45" s="201">
        <f xml:space="preserve"> Inputs!J$80</f>
        <v>0</v>
      </c>
      <c r="K45" s="201">
        <f xml:space="preserve"> Inputs!K$80</f>
        <v>0</v>
      </c>
      <c r="L45" s="201">
        <f xml:space="preserve"> Inputs!L$80</f>
        <v>0</v>
      </c>
      <c r="M45" s="201">
        <f xml:space="preserve"> Inputs!M$80</f>
        <v>0</v>
      </c>
      <c r="N45" s="201">
        <f xml:space="preserve"> Inputs!N$80</f>
        <v>0</v>
      </c>
      <c r="O45" s="201">
        <f xml:space="preserve"> Inputs!O$80</f>
        <v>0</v>
      </c>
      <c r="P45" s="201">
        <f xml:space="preserve"> Inputs!P$80</f>
        <v>0</v>
      </c>
      <c r="Q45" s="201">
        <f xml:space="preserve"> Inputs!Q$80</f>
        <v>0</v>
      </c>
      <c r="R45" s="201">
        <f xml:space="preserve"> Inputs!R$80</f>
        <v>0</v>
      </c>
      <c r="S45" s="201">
        <f xml:space="preserve"> Inputs!S$80</f>
        <v>0</v>
      </c>
    </row>
    <row r="46" spans="1:19" ht="13.5" thickBot="1">
      <c r="A46" s="60"/>
      <c r="B46" s="83"/>
      <c r="C46" s="83"/>
      <c r="D46" s="82"/>
      <c r="E46" s="220" t="s">
        <v>245</v>
      </c>
      <c r="F46" s="221"/>
      <c r="G46" s="220" t="s">
        <v>102</v>
      </c>
      <c r="H46" s="222">
        <f xml:space="preserve"> SUM(J46:S46)</f>
        <v>472.37800000000004</v>
      </c>
      <c r="I46" s="220"/>
      <c r="J46" s="222">
        <f xml:space="preserve"> J44 + J45</f>
        <v>0</v>
      </c>
      <c r="K46" s="222">
        <f t="shared" ref="K46:S46" si="8" xml:space="preserve"> K44 + K45</f>
        <v>0</v>
      </c>
      <c r="L46" s="222">
        <f t="shared" si="8"/>
        <v>0</v>
      </c>
      <c r="M46" s="222">
        <f xml:space="preserve"> M44 + M45</f>
        <v>98.451000000000008</v>
      </c>
      <c r="N46" s="222">
        <f t="shared" si="8"/>
        <v>105.495</v>
      </c>
      <c r="O46" s="222">
        <f t="shared" si="8"/>
        <v>95.67</v>
      </c>
      <c r="P46" s="222">
        <f t="shared" si="8"/>
        <v>86.144999999999996</v>
      </c>
      <c r="Q46" s="222">
        <f t="shared" si="8"/>
        <v>86.617000000000004</v>
      </c>
      <c r="R46" s="222">
        <f t="shared" si="8"/>
        <v>0</v>
      </c>
      <c r="S46" s="222">
        <f t="shared" si="8"/>
        <v>0</v>
      </c>
    </row>
    <row r="47" spans="1:19" ht="13.5" thickTop="1">
      <c r="A47" s="60"/>
      <c r="B47" s="83"/>
      <c r="C47" s="83"/>
      <c r="D47" s="82"/>
      <c r="F47" s="202"/>
      <c r="H47" s="19"/>
      <c r="J47" s="19"/>
      <c r="K47" s="19"/>
      <c r="L47" s="19"/>
      <c r="M47" s="19"/>
      <c r="N47" s="19"/>
      <c r="O47" s="19"/>
      <c r="P47" s="19"/>
      <c r="Q47" s="19"/>
      <c r="R47" s="19"/>
      <c r="S47" s="19"/>
    </row>
    <row r="48" spans="1:19">
      <c r="A48" s="58" t="s">
        <v>246</v>
      </c>
      <c r="B48" s="58"/>
      <c r="C48" s="59"/>
      <c r="D48" s="58"/>
      <c r="E48" s="58"/>
      <c r="F48" s="58"/>
      <c r="G48" s="58"/>
      <c r="H48" s="58"/>
      <c r="I48" s="58"/>
      <c r="J48" s="58"/>
      <c r="K48" s="58"/>
      <c r="L48" s="58"/>
      <c r="M48" s="58"/>
      <c r="N48" s="58"/>
      <c r="O48" s="58"/>
      <c r="P48" s="58"/>
      <c r="Q48" s="58"/>
      <c r="R48" s="58"/>
      <c r="S48" s="58"/>
    </row>
    <row r="49" spans="1:19">
      <c r="A49" s="60"/>
      <c r="B49" s="83"/>
      <c r="C49" s="83"/>
      <c r="D49" s="82"/>
      <c r="F49" s="202"/>
      <c r="H49" s="19"/>
      <c r="J49" s="19"/>
      <c r="K49" s="19"/>
      <c r="L49" s="19"/>
      <c r="M49" s="19"/>
      <c r="N49" s="19"/>
      <c r="O49" s="19"/>
      <c r="P49" s="19"/>
      <c r="Q49" s="19"/>
      <c r="R49" s="19"/>
      <c r="S49" s="19"/>
    </row>
    <row r="50" spans="1:19" outlineLevel="1">
      <c r="A50" s="60"/>
      <c r="B50" s="83"/>
      <c r="C50" s="83"/>
      <c r="D50" s="82"/>
      <c r="E50" s="4" t="str">
        <f t="shared" ref="E50:S50" si="9" xml:space="preserve"> E$30</f>
        <v>Allowed revenue (R)</v>
      </c>
      <c r="F50" s="202">
        <f t="shared" si="9"/>
        <v>0</v>
      </c>
      <c r="G50" s="4" t="str">
        <f t="shared" si="9"/>
        <v>£m</v>
      </c>
      <c r="H50" s="408">
        <f t="shared" si="9"/>
        <v>472.38681438999998</v>
      </c>
      <c r="I50" s="409">
        <f t="shared" si="9"/>
        <v>0</v>
      </c>
      <c r="J50" s="312">
        <f t="shared" si="9"/>
        <v>0</v>
      </c>
      <c r="K50" s="312">
        <f t="shared" si="9"/>
        <v>0</v>
      </c>
      <c r="L50" s="312">
        <f t="shared" si="9"/>
        <v>0</v>
      </c>
      <c r="M50" s="460">
        <f t="shared" si="9"/>
        <v>102.12793280999999</v>
      </c>
      <c r="N50" s="460">
        <f t="shared" si="9"/>
        <v>88.276617160000001</v>
      </c>
      <c r="O50" s="460">
        <f t="shared" si="9"/>
        <v>93.332133479999996</v>
      </c>
      <c r="P50" s="460">
        <f t="shared" si="9"/>
        <v>93.99487839999999</v>
      </c>
      <c r="Q50" s="460">
        <f t="shared" si="9"/>
        <v>94.655252540000006</v>
      </c>
      <c r="R50" s="312">
        <f t="shared" si="9"/>
        <v>0</v>
      </c>
      <c r="S50" s="312">
        <f t="shared" si="9"/>
        <v>0</v>
      </c>
    </row>
    <row r="51" spans="1:19" outlineLevel="1">
      <c r="A51" s="60"/>
      <c r="B51" s="83"/>
      <c r="C51" s="83"/>
      <c r="D51" s="82"/>
      <c r="E51" s="4" t="str">
        <f xml:space="preserve"> E$46</f>
        <v>Actual Revenue (net)</v>
      </c>
      <c r="F51" s="4">
        <f t="shared" ref="F51:S51" si="10" xml:space="preserve"> F$46</f>
        <v>0</v>
      </c>
      <c r="G51" s="4" t="str">
        <f t="shared" si="10"/>
        <v>£m</v>
      </c>
      <c r="H51" s="202">
        <f t="shared" si="10"/>
        <v>472.37800000000004</v>
      </c>
      <c r="I51" s="202"/>
      <c r="J51" s="312">
        <f t="shared" si="10"/>
        <v>0</v>
      </c>
      <c r="K51" s="312">
        <f t="shared" si="10"/>
        <v>0</v>
      </c>
      <c r="L51" s="312">
        <f t="shared" si="10"/>
        <v>0</v>
      </c>
      <c r="M51" s="460">
        <f t="shared" si="10"/>
        <v>98.451000000000008</v>
      </c>
      <c r="N51" s="460">
        <f t="shared" si="10"/>
        <v>105.495</v>
      </c>
      <c r="O51" s="460">
        <f t="shared" si="10"/>
        <v>95.67</v>
      </c>
      <c r="P51" s="460">
        <f t="shared" si="10"/>
        <v>86.144999999999996</v>
      </c>
      <c r="Q51" s="460">
        <f t="shared" si="10"/>
        <v>86.617000000000004</v>
      </c>
      <c r="R51" s="312">
        <f t="shared" si="10"/>
        <v>0</v>
      </c>
      <c r="S51" s="312">
        <f t="shared" si="10"/>
        <v>0</v>
      </c>
    </row>
    <row r="52" spans="1:19" s="416" customFormat="1" ht="12.75" customHeight="1" thickBot="1">
      <c r="A52" s="257"/>
      <c r="B52" s="258"/>
      <c r="C52" s="259"/>
      <c r="D52" s="260"/>
      <c r="E52" s="462" t="s">
        <v>246</v>
      </c>
      <c r="F52" s="448"/>
      <c r="G52" s="447" t="s">
        <v>102</v>
      </c>
      <c r="H52" s="449">
        <f xml:space="preserve"> SUM(J52:S52)</f>
        <v>8.8143899999693076E-3</v>
      </c>
      <c r="I52" s="449"/>
      <c r="J52" s="450">
        <f t="shared" ref="J52:S52" si="11" xml:space="preserve"> J50 - J51</f>
        <v>0</v>
      </c>
      <c r="K52" s="450">
        <f t="shared" si="11"/>
        <v>0</v>
      </c>
      <c r="L52" s="450">
        <f t="shared" si="11"/>
        <v>0</v>
      </c>
      <c r="M52" s="461">
        <f t="shared" si="11"/>
        <v>3.6769328099999825</v>
      </c>
      <c r="N52" s="461">
        <f t="shared" si="11"/>
        <v>-17.218382840000004</v>
      </c>
      <c r="O52" s="461">
        <f t="shared" si="11"/>
        <v>-2.3378665200000057</v>
      </c>
      <c r="P52" s="461">
        <f t="shared" si="11"/>
        <v>7.8498783999999944</v>
      </c>
      <c r="Q52" s="461">
        <f t="shared" si="11"/>
        <v>8.038252540000002</v>
      </c>
      <c r="R52" s="450">
        <f t="shared" si="11"/>
        <v>0</v>
      </c>
      <c r="S52" s="450">
        <f t="shared" si="11"/>
        <v>0</v>
      </c>
    </row>
    <row r="53" spans="1:19" ht="12.75" customHeight="1" thickTop="1">
      <c r="F53" s="202"/>
      <c r="H53" s="19"/>
      <c r="I53" s="19"/>
      <c r="J53" s="19"/>
      <c r="K53" s="19"/>
      <c r="L53" s="19"/>
      <c r="M53" s="19"/>
      <c r="N53" s="19"/>
      <c r="O53" s="19"/>
      <c r="P53" s="19"/>
      <c r="Q53" s="19"/>
      <c r="R53" s="19"/>
      <c r="S53" s="19"/>
    </row>
    <row r="54" spans="1:19">
      <c r="A54" s="58" t="s">
        <v>247</v>
      </c>
      <c r="B54" s="58"/>
      <c r="C54" s="58"/>
      <c r="D54" s="58"/>
      <c r="E54" s="58"/>
      <c r="F54" s="58"/>
      <c r="G54" s="58"/>
      <c r="H54" s="58"/>
      <c r="I54" s="58"/>
      <c r="J54" s="58"/>
      <c r="K54" s="58"/>
      <c r="L54" s="58"/>
      <c r="M54" s="58"/>
      <c r="N54" s="58"/>
      <c r="O54" s="58"/>
      <c r="P54" s="58"/>
      <c r="Q54" s="58"/>
      <c r="R54" s="58"/>
      <c r="S54" s="58"/>
    </row>
    <row r="55" spans="1:19">
      <c r="F55" s="202"/>
      <c r="H55" s="19"/>
      <c r="J55" s="19"/>
      <c r="K55" s="19"/>
      <c r="L55" s="19"/>
      <c r="M55" s="19"/>
      <c r="N55" s="19"/>
      <c r="O55" s="19"/>
      <c r="P55" s="19"/>
      <c r="Q55" s="19"/>
      <c r="R55" s="19"/>
      <c r="S55" s="19"/>
    </row>
    <row r="56" spans="1:19" ht="12.75" customHeight="1" outlineLevel="1">
      <c r="E56" s="234" t="str">
        <f xml:space="preserve"> E$46</f>
        <v>Actual Revenue (net)</v>
      </c>
      <c r="F56" s="234">
        <f xml:space="preserve"> F$46</f>
        <v>0</v>
      </c>
      <c r="G56" s="234" t="str">
        <f xml:space="preserve"> G$46</f>
        <v>£m</v>
      </c>
      <c r="H56" s="234">
        <f xml:space="preserve"> H$46</f>
        <v>472.37800000000004</v>
      </c>
      <c r="I56" s="234"/>
      <c r="J56" s="234">
        <f t="shared" ref="J56:S56" si="12" xml:space="preserve"> J$46</f>
        <v>0</v>
      </c>
      <c r="K56" s="234">
        <f t="shared" si="12"/>
        <v>0</v>
      </c>
      <c r="L56" s="234">
        <f t="shared" si="12"/>
        <v>0</v>
      </c>
      <c r="M56" s="234">
        <f t="shared" si="12"/>
        <v>98.451000000000008</v>
      </c>
      <c r="N56" s="234">
        <f t="shared" si="12"/>
        <v>105.495</v>
      </c>
      <c r="O56" s="234">
        <f t="shared" si="12"/>
        <v>95.67</v>
      </c>
      <c r="P56" s="234">
        <f t="shared" si="12"/>
        <v>86.144999999999996</v>
      </c>
      <c r="Q56" s="234">
        <f t="shared" si="12"/>
        <v>86.617000000000004</v>
      </c>
      <c r="R56" s="234">
        <f t="shared" si="12"/>
        <v>0</v>
      </c>
      <c r="S56" s="234">
        <f t="shared" si="12"/>
        <v>0</v>
      </c>
    </row>
    <row r="57" spans="1:19" ht="12.75" customHeight="1" outlineLevel="1">
      <c r="E57" s="405" t="str">
        <f t="shared" ref="E57:S57" si="13" xml:space="preserve"> E$39</f>
        <v>Allowed revenue (reforecast)</v>
      </c>
      <c r="F57" s="406">
        <f t="shared" si="13"/>
        <v>0</v>
      </c>
      <c r="G57" s="405" t="str">
        <f t="shared" si="13"/>
        <v>£m</v>
      </c>
      <c r="H57" s="19">
        <f t="shared" si="13"/>
        <v>470.58687004000001</v>
      </c>
      <c r="I57" s="407">
        <f t="shared" si="13"/>
        <v>0</v>
      </c>
      <c r="J57" s="312">
        <f t="shared" si="13"/>
        <v>0</v>
      </c>
      <c r="K57" s="312">
        <f t="shared" si="13"/>
        <v>0</v>
      </c>
      <c r="L57" s="312">
        <f t="shared" si="13"/>
        <v>0</v>
      </c>
      <c r="M57" s="312">
        <f t="shared" si="13"/>
        <v>101.20701422999998</v>
      </c>
      <c r="N57" s="312">
        <f t="shared" si="13"/>
        <v>87.857127109999993</v>
      </c>
      <c r="O57" s="312">
        <f t="shared" si="13"/>
        <v>93.121214719999983</v>
      </c>
      <c r="P57" s="312">
        <f t="shared" si="13"/>
        <v>93.746261439999998</v>
      </c>
      <c r="Q57" s="312">
        <f t="shared" si="13"/>
        <v>94.655252539999992</v>
      </c>
      <c r="R57" s="312">
        <f t="shared" si="13"/>
        <v>0</v>
      </c>
      <c r="S57" s="312">
        <f t="shared" si="13"/>
        <v>0</v>
      </c>
    </row>
    <row r="58" spans="1:19" ht="12.75" customHeight="1" outlineLevel="1">
      <c r="E58" s="405" t="str">
        <f t="shared" ref="E58:S58" si="14" xml:space="preserve"> E$30</f>
        <v>Allowed revenue (R)</v>
      </c>
      <c r="F58" s="406">
        <f t="shared" si="14"/>
        <v>0</v>
      </c>
      <c r="G58" s="405" t="str">
        <f t="shared" si="14"/>
        <v>£m</v>
      </c>
      <c r="H58" s="19">
        <f t="shared" si="14"/>
        <v>472.38681438999998</v>
      </c>
      <c r="I58" s="407">
        <f t="shared" si="14"/>
        <v>0</v>
      </c>
      <c r="J58" s="312">
        <f t="shared" si="14"/>
        <v>0</v>
      </c>
      <c r="K58" s="312">
        <f t="shared" si="14"/>
        <v>0</v>
      </c>
      <c r="L58" s="312">
        <f t="shared" si="14"/>
        <v>0</v>
      </c>
      <c r="M58" s="312">
        <f t="shared" si="14"/>
        <v>102.12793280999999</v>
      </c>
      <c r="N58" s="312">
        <f t="shared" si="14"/>
        <v>88.276617160000001</v>
      </c>
      <c r="O58" s="312">
        <f t="shared" si="14"/>
        <v>93.332133479999996</v>
      </c>
      <c r="P58" s="312">
        <f t="shared" si="14"/>
        <v>93.99487839999999</v>
      </c>
      <c r="Q58" s="312">
        <f t="shared" si="14"/>
        <v>94.655252540000006</v>
      </c>
      <c r="R58" s="312">
        <f t="shared" si="14"/>
        <v>0</v>
      </c>
      <c r="S58" s="312">
        <f t="shared" si="14"/>
        <v>0</v>
      </c>
    </row>
    <row r="59" spans="1:19" ht="13.5" outlineLevel="1" thickBot="1">
      <c r="E59" s="220" t="s">
        <v>248</v>
      </c>
      <c r="F59" s="220"/>
      <c r="G59" s="220" t="s">
        <v>161</v>
      </c>
      <c r="H59" s="236">
        <f xml:space="preserve"> IFERROR( ( H56 - H57 ) / H58, 0 )</f>
        <v>3.7916595159688087E-3</v>
      </c>
      <c r="I59" s="236"/>
      <c r="J59" s="236">
        <f t="shared" ref="J59:S59" si="15" xml:space="preserve"> IFERROR( ( J56 - J57 ) / J58, 0 )</f>
        <v>0</v>
      </c>
      <c r="K59" s="236">
        <f xml:space="preserve"> IFERROR( ( K56 - K57 ) / K58, 0 )</f>
        <v>0</v>
      </c>
      <c r="L59" s="236">
        <f t="shared" si="15"/>
        <v>0</v>
      </c>
      <c r="M59" s="236">
        <f t="shared" si="15"/>
        <v>-2.698590046982835E-2</v>
      </c>
      <c r="N59" s="236">
        <f t="shared" si="15"/>
        <v>0.19980231976981674</v>
      </c>
      <c r="O59" s="236">
        <f t="shared" si="15"/>
        <v>2.7308764784062221E-2</v>
      </c>
      <c r="P59" s="236">
        <f t="shared" si="15"/>
        <v>-8.0868889554305781E-2</v>
      </c>
      <c r="Q59" s="236">
        <f t="shared" si="15"/>
        <v>-8.4921357497864502E-2</v>
      </c>
      <c r="R59" s="236">
        <f t="shared" si="15"/>
        <v>0</v>
      </c>
      <c r="S59" s="236">
        <f t="shared" si="15"/>
        <v>0</v>
      </c>
    </row>
    <row r="60" spans="1:19" ht="13.5" outlineLevel="1" thickTop="1">
      <c r="A60" s="229"/>
      <c r="B60" s="230"/>
      <c r="C60" s="231"/>
      <c r="D60" s="232"/>
      <c r="E60" s="228"/>
      <c r="F60" s="228"/>
      <c r="G60" s="228"/>
      <c r="H60" s="233"/>
      <c r="I60" s="233"/>
      <c r="J60" s="233"/>
      <c r="K60" s="233"/>
      <c r="L60" s="233"/>
      <c r="M60" s="233"/>
      <c r="N60" s="233"/>
      <c r="O60" s="233"/>
      <c r="P60" s="233"/>
      <c r="Q60" s="233"/>
      <c r="R60" s="233"/>
      <c r="S60" s="233"/>
    </row>
    <row r="61" spans="1:19" outlineLevel="1">
      <c r="E61" s="4" t="str">
        <f xml:space="preserve"> E$59</f>
        <v>% Net difference (reforecast)</v>
      </c>
      <c r="F61" s="4">
        <f xml:space="preserve"> F$59</f>
        <v>0</v>
      </c>
      <c r="G61" s="4" t="str">
        <f xml:space="preserve"> G$59</f>
        <v>%</v>
      </c>
      <c r="H61" s="192">
        <f xml:space="preserve"> H$59</f>
        <v>3.7916595159688087E-3</v>
      </c>
      <c r="I61" s="192"/>
      <c r="J61" s="192">
        <f t="shared" ref="J61:S61" si="16" xml:space="preserve"> J$59</f>
        <v>0</v>
      </c>
      <c r="K61" s="192">
        <f t="shared" si="16"/>
        <v>0</v>
      </c>
      <c r="L61" s="192">
        <f t="shared" si="16"/>
        <v>0</v>
      </c>
      <c r="M61" s="192">
        <f t="shared" si="16"/>
        <v>-2.698590046982835E-2</v>
      </c>
      <c r="N61" s="192">
        <f t="shared" si="16"/>
        <v>0.19980231976981674</v>
      </c>
      <c r="O61" s="192">
        <f t="shared" si="16"/>
        <v>2.7308764784062221E-2</v>
      </c>
      <c r="P61" s="192">
        <f t="shared" si="16"/>
        <v>-8.0868889554305781E-2</v>
      </c>
      <c r="Q61" s="192">
        <f t="shared" si="16"/>
        <v>-8.4921357497864502E-2</v>
      </c>
      <c r="R61" s="192">
        <f t="shared" si="16"/>
        <v>0</v>
      </c>
      <c r="S61" s="192">
        <f t="shared" si="16"/>
        <v>0</v>
      </c>
    </row>
    <row r="62" spans="1:19" outlineLevel="1">
      <c r="E62" s="4" t="s">
        <v>249</v>
      </c>
      <c r="G62" s="4" t="s">
        <v>161</v>
      </c>
      <c r="H62" s="192">
        <f xml:space="preserve"> ABS( H61 )</f>
        <v>3.7916595159688087E-3</v>
      </c>
      <c r="I62" s="192"/>
      <c r="J62" s="192">
        <f t="shared" ref="J62:S62" si="17" xml:space="preserve"> ABS( J61 )</f>
        <v>0</v>
      </c>
      <c r="K62" s="192">
        <f t="shared" si="17"/>
        <v>0</v>
      </c>
      <c r="L62" s="192">
        <f t="shared" si="17"/>
        <v>0</v>
      </c>
      <c r="M62" s="192">
        <f t="shared" si="17"/>
        <v>2.698590046982835E-2</v>
      </c>
      <c r="N62" s="192">
        <f t="shared" si="17"/>
        <v>0.19980231976981674</v>
      </c>
      <c r="O62" s="192">
        <f t="shared" si="17"/>
        <v>2.7308764784062221E-2</v>
      </c>
      <c r="P62" s="192">
        <f t="shared" si="17"/>
        <v>8.0868889554305781E-2</v>
      </c>
      <c r="Q62" s="192">
        <f t="shared" si="17"/>
        <v>8.4921357497864502E-2</v>
      </c>
      <c r="R62" s="192">
        <f t="shared" si="17"/>
        <v>0</v>
      </c>
      <c r="S62" s="192">
        <f t="shared" si="17"/>
        <v>0</v>
      </c>
    </row>
    <row r="63" spans="1:19" outlineLevel="1">
      <c r="H63" s="192"/>
      <c r="I63" s="192"/>
      <c r="J63" s="192"/>
      <c r="K63" s="192"/>
      <c r="L63" s="192"/>
      <c r="M63" s="192"/>
      <c r="N63" s="192"/>
      <c r="O63" s="192"/>
      <c r="P63" s="192"/>
      <c r="Q63" s="192"/>
      <c r="R63" s="192"/>
      <c r="S63" s="192"/>
    </row>
    <row r="64" spans="1:19" outlineLevel="1">
      <c r="A64" s="235"/>
      <c r="B64" s="235"/>
      <c r="C64" s="235"/>
      <c r="D64" s="235"/>
      <c r="E64" s="208" t="str">
        <f xml:space="preserve"> Inputs!E$89</f>
        <v>Is a financing adjustment required? (to be decided by Ofwat in PR24)</v>
      </c>
      <c r="F64" s="208" t="str">
        <f xml:space="preserve"> Inputs!F$89</f>
        <v>Yes</v>
      </c>
      <c r="G64" s="208">
        <f xml:space="preserve"> Inputs!G$89</f>
        <v>0</v>
      </c>
      <c r="H64" s="208">
        <f xml:space="preserve"> Inputs!H$89</f>
        <v>0</v>
      </c>
      <c r="I64" s="208"/>
      <c r="J64" s="208">
        <f xml:space="preserve"> Inputs!J$89</f>
        <v>0</v>
      </c>
      <c r="K64" s="208">
        <f xml:space="preserve"> Inputs!K$89</f>
        <v>0</v>
      </c>
      <c r="L64" s="208">
        <f xml:space="preserve"> Inputs!L$89</f>
        <v>0</v>
      </c>
      <c r="M64" s="208">
        <f xml:space="preserve"> Inputs!M$89</f>
        <v>0</v>
      </c>
      <c r="N64" s="208">
        <f xml:space="preserve"> Inputs!N$89</f>
        <v>0</v>
      </c>
      <c r="O64" s="208">
        <f xml:space="preserve"> Inputs!O$89</f>
        <v>0</v>
      </c>
      <c r="P64" s="208">
        <f xml:space="preserve"> Inputs!P$89</f>
        <v>0</v>
      </c>
      <c r="Q64" s="208">
        <f xml:space="preserve"> Inputs!Q$89</f>
        <v>0</v>
      </c>
      <c r="R64" s="208">
        <f xml:space="preserve"> Inputs!R$89</f>
        <v>0</v>
      </c>
      <c r="S64" s="208">
        <f xml:space="preserve"> Inputs!S$89</f>
        <v>0</v>
      </c>
    </row>
    <row r="65" spans="1:19" outlineLevel="1">
      <c r="A65" s="204"/>
      <c r="B65" s="205"/>
      <c r="C65" s="206"/>
      <c r="D65" s="207"/>
      <c r="E65" s="208" t="str">
        <f xml:space="preserve"> Inputs!E$99</f>
        <v>Materiality Threshold (+/-)</v>
      </c>
      <c r="F65" s="209">
        <f xml:space="preserve"> Inputs!F$99</f>
        <v>0.02</v>
      </c>
      <c r="G65" s="208" t="str">
        <f xml:space="preserve"> Inputs!G$99</f>
        <v>%</v>
      </c>
      <c r="H65" s="208"/>
      <c r="I65" s="208"/>
      <c r="J65" s="209"/>
      <c r="K65" s="209"/>
      <c r="L65" s="209"/>
      <c r="M65" s="209"/>
      <c r="N65" s="209"/>
      <c r="O65" s="209"/>
      <c r="P65" s="209"/>
      <c r="Q65" s="209"/>
      <c r="R65" s="209"/>
      <c r="S65" s="209"/>
    </row>
    <row r="66" spans="1:19" outlineLevel="1">
      <c r="E66" s="4" t="str">
        <f xml:space="preserve"> E$62</f>
        <v>% Net difference (reforecast) ABS</v>
      </c>
      <c r="F66" s="192">
        <f xml:space="preserve"> F$62</f>
        <v>0</v>
      </c>
      <c r="G66" s="4" t="str">
        <f xml:space="preserve"> G$62</f>
        <v>%</v>
      </c>
      <c r="H66" s="192">
        <f xml:space="preserve"> H$62</f>
        <v>3.7916595159688087E-3</v>
      </c>
      <c r="I66" s="192"/>
      <c r="J66" s="192">
        <f t="shared" ref="J66:S66" si="18" xml:space="preserve"> J$62</f>
        <v>0</v>
      </c>
      <c r="K66" s="192">
        <f t="shared" si="18"/>
        <v>0</v>
      </c>
      <c r="L66" s="192">
        <f t="shared" si="18"/>
        <v>0</v>
      </c>
      <c r="M66" s="192">
        <f t="shared" si="18"/>
        <v>2.698590046982835E-2</v>
      </c>
      <c r="N66" s="192">
        <f t="shared" si="18"/>
        <v>0.19980231976981674</v>
      </c>
      <c r="O66" s="192">
        <f t="shared" si="18"/>
        <v>2.7308764784062221E-2</v>
      </c>
      <c r="P66" s="192">
        <f t="shared" si="18"/>
        <v>8.0868889554305781E-2</v>
      </c>
      <c r="Q66" s="192">
        <f t="shared" si="18"/>
        <v>8.4921357497864502E-2</v>
      </c>
      <c r="R66" s="192">
        <f t="shared" si="18"/>
        <v>0</v>
      </c>
      <c r="S66" s="192">
        <f t="shared" si="18"/>
        <v>0</v>
      </c>
    </row>
    <row r="67" spans="1:19" ht="13.5" thickBot="1">
      <c r="E67" s="220" t="s">
        <v>250</v>
      </c>
      <c r="F67" s="222">
        <f xml:space="preserve"> IF( AND( H66 &gt;= $F$65, $F$64 = "Yes" ), 1, 0 )</f>
        <v>0</v>
      </c>
      <c r="G67" s="220" t="s">
        <v>251</v>
      </c>
      <c r="H67" s="10"/>
      <c r="J67" s="19"/>
      <c r="K67" s="19"/>
      <c r="L67" s="19"/>
      <c r="M67" s="19"/>
      <c r="N67" s="19"/>
      <c r="O67" s="19"/>
      <c r="P67" s="19"/>
      <c r="Q67" s="19"/>
      <c r="R67" s="19"/>
      <c r="S67" s="19"/>
    </row>
    <row r="68" spans="1:19" ht="13.5" thickTop="1">
      <c r="E68" s="254"/>
      <c r="F68" s="255"/>
      <c r="G68" s="254"/>
      <c r="H68" s="10"/>
      <c r="J68" s="19"/>
      <c r="K68" s="19"/>
      <c r="L68" s="19"/>
      <c r="M68" s="19"/>
      <c r="N68" s="19"/>
      <c r="O68" s="19"/>
      <c r="P68" s="19"/>
      <c r="Q68" s="19"/>
      <c r="R68" s="19"/>
      <c r="S68" s="19"/>
    </row>
    <row r="69" spans="1:19" ht="12.75" customHeight="1">
      <c r="A69" s="58" t="s">
        <v>252</v>
      </c>
      <c r="B69" s="58"/>
      <c r="C69" s="59"/>
      <c r="D69" s="58"/>
      <c r="E69" s="58"/>
      <c r="F69" s="58"/>
      <c r="G69" s="58"/>
      <c r="H69" s="58"/>
      <c r="I69" s="58"/>
      <c r="J69" s="58"/>
      <c r="K69" s="58"/>
      <c r="L69" s="58"/>
      <c r="M69" s="58"/>
      <c r="N69" s="58"/>
      <c r="O69" s="58"/>
      <c r="P69" s="58"/>
      <c r="Q69" s="58"/>
      <c r="R69" s="58"/>
      <c r="S69" s="58"/>
    </row>
    <row r="70" spans="1:19" ht="12.75" customHeight="1">
      <c r="A70" s="227"/>
      <c r="B70" s="227"/>
      <c r="C70" s="228"/>
      <c r="D70" s="227"/>
      <c r="E70" s="227"/>
      <c r="F70" s="227"/>
      <c r="G70" s="227"/>
      <c r="H70" s="227"/>
      <c r="I70" s="227"/>
      <c r="J70" s="227"/>
      <c r="K70" s="227"/>
      <c r="L70" s="227"/>
      <c r="M70" s="227"/>
      <c r="N70" s="227"/>
      <c r="O70" s="227"/>
      <c r="P70" s="227"/>
      <c r="Q70" s="227"/>
      <c r="R70" s="227"/>
      <c r="S70" s="227"/>
    </row>
    <row r="71" spans="1:19" outlineLevel="1">
      <c r="A71" s="204"/>
      <c r="B71" s="205"/>
      <c r="C71" s="206"/>
      <c r="D71" s="207"/>
      <c r="E71" s="208" t="str">
        <f xml:space="preserve"> Inputs!E$103</f>
        <v>Discount Rate</v>
      </c>
      <c r="F71" s="209">
        <f xml:space="preserve"> Inputs!F$103</f>
        <v>3.2000000000000001E-2</v>
      </c>
      <c r="G71" s="208" t="str">
        <f xml:space="preserve"> Inputs!G$103</f>
        <v>%</v>
      </c>
      <c r="H71" s="208">
        <f xml:space="preserve"> Inputs!H$103</f>
        <v>0</v>
      </c>
      <c r="I71" s="208">
        <f xml:space="preserve"> Inputs!I$103</f>
        <v>0</v>
      </c>
      <c r="J71" s="208">
        <f xml:space="preserve"> Inputs!J$103</f>
        <v>0</v>
      </c>
      <c r="K71" s="208">
        <f xml:space="preserve"> Inputs!K$103</f>
        <v>0</v>
      </c>
      <c r="L71" s="208">
        <f xml:space="preserve"> Inputs!L$103</f>
        <v>0</v>
      </c>
      <c r="M71" s="208">
        <f xml:space="preserve"> Inputs!M$103</f>
        <v>0</v>
      </c>
      <c r="N71" s="208">
        <f xml:space="preserve"> Inputs!N$103</f>
        <v>0</v>
      </c>
      <c r="O71" s="208">
        <f xml:space="preserve"> Inputs!O$103</f>
        <v>0</v>
      </c>
      <c r="P71" s="208">
        <f xml:space="preserve"> Inputs!P$103</f>
        <v>0</v>
      </c>
      <c r="Q71" s="208">
        <f xml:space="preserve"> Inputs!Q$103</f>
        <v>0</v>
      </c>
      <c r="R71" s="208">
        <f xml:space="preserve"> Inputs!R$103</f>
        <v>0</v>
      </c>
      <c r="S71" s="208">
        <f xml:space="preserve"> Inputs!S$103</f>
        <v>0</v>
      </c>
    </row>
    <row r="72" spans="1:19" outlineLevel="1">
      <c r="A72" s="204"/>
      <c r="B72" s="205"/>
      <c r="C72" s="206"/>
      <c r="D72" s="207"/>
      <c r="E72" s="208" t="str">
        <f xml:space="preserve"> Time!E$54</f>
        <v>Forecast period factor</v>
      </c>
      <c r="F72" s="208">
        <f xml:space="preserve"> Time!F$54</f>
        <v>0</v>
      </c>
      <c r="G72" s="208">
        <f xml:space="preserve"> Time!G$54</f>
        <v>0</v>
      </c>
      <c r="H72" s="208">
        <f xml:space="preserve"> Time!H$54</f>
        <v>0</v>
      </c>
      <c r="I72" s="208">
        <f xml:space="preserve"> Time!I$54</f>
        <v>0</v>
      </c>
      <c r="J72" s="208">
        <f xml:space="preserve"> Time!J$54</f>
        <v>0</v>
      </c>
      <c r="K72" s="208">
        <f xml:space="preserve"> Time!K$54</f>
        <v>0</v>
      </c>
      <c r="L72" s="208">
        <f xml:space="preserve"> Time!L$54</f>
        <v>0</v>
      </c>
      <c r="M72" s="208">
        <f xml:space="preserve"> Time!M$54</f>
        <v>4</v>
      </c>
      <c r="N72" s="208">
        <f xml:space="preserve"> Time!N$54</f>
        <v>3</v>
      </c>
      <c r="O72" s="208">
        <f xml:space="preserve"> Time!O$54</f>
        <v>2</v>
      </c>
      <c r="P72" s="208">
        <f xml:space="preserve"> Time!P$54</f>
        <v>1</v>
      </c>
      <c r="Q72" s="208">
        <f xml:space="preserve"> Time!Q$54</f>
        <v>0</v>
      </c>
      <c r="R72" s="208">
        <f xml:space="preserve"> Time!R$54</f>
        <v>0</v>
      </c>
      <c r="S72" s="208">
        <f xml:space="preserve"> Time!S$54</f>
        <v>0</v>
      </c>
    </row>
    <row r="73" spans="1:19" outlineLevel="1">
      <c r="A73" s="204"/>
      <c r="B73" s="205"/>
      <c r="C73" s="206"/>
      <c r="D73" s="207"/>
      <c r="E73" s="4" t="str">
        <f xml:space="preserve"> E$67</f>
        <v>Threshold triggered</v>
      </c>
      <c r="F73" s="208">
        <f xml:space="preserve"> F$67</f>
        <v>0</v>
      </c>
      <c r="G73" s="208" t="str">
        <f xml:space="preserve"> G$67</f>
        <v>Boolean</v>
      </c>
      <c r="H73" s="208">
        <f xml:space="preserve"> H$67</f>
        <v>0</v>
      </c>
      <c r="I73" s="208"/>
      <c r="J73" s="208">
        <f t="shared" ref="J73:S73" si="19" xml:space="preserve"> J$67</f>
        <v>0</v>
      </c>
      <c r="K73" s="208">
        <f t="shared" si="19"/>
        <v>0</v>
      </c>
      <c r="L73" s="208">
        <f t="shared" si="19"/>
        <v>0</v>
      </c>
      <c r="M73" s="208">
        <f t="shared" si="19"/>
        <v>0</v>
      </c>
      <c r="N73" s="208">
        <f t="shared" si="19"/>
        <v>0</v>
      </c>
      <c r="O73" s="208">
        <f t="shared" si="19"/>
        <v>0</v>
      </c>
      <c r="P73" s="208">
        <f t="shared" si="19"/>
        <v>0</v>
      </c>
      <c r="Q73" s="208">
        <f t="shared" si="19"/>
        <v>0</v>
      </c>
      <c r="R73" s="208">
        <f t="shared" si="19"/>
        <v>0</v>
      </c>
      <c r="S73" s="208">
        <f t="shared" si="19"/>
        <v>0</v>
      </c>
    </row>
    <row r="74" spans="1:19" ht="12.75" customHeight="1" outlineLevel="1">
      <c r="E74" s="226" t="str">
        <f xml:space="preserve"> E$52</f>
        <v>Net adjustment</v>
      </c>
      <c r="F74" s="226">
        <f xml:space="preserve"> F$52</f>
        <v>0</v>
      </c>
      <c r="G74" s="226" t="str">
        <f xml:space="preserve"> G$52</f>
        <v>£m</v>
      </c>
      <c r="H74" s="284">
        <f xml:space="preserve"> H$52</f>
        <v>8.8143899999693076E-3</v>
      </c>
      <c r="I74" s="234"/>
      <c r="J74" s="284">
        <f t="shared" ref="J74:S74" si="20" xml:space="preserve"> J$52</f>
        <v>0</v>
      </c>
      <c r="K74" s="284">
        <f t="shared" si="20"/>
        <v>0</v>
      </c>
      <c r="L74" s="284">
        <f t="shared" si="20"/>
        <v>0</v>
      </c>
      <c r="M74" s="284">
        <f t="shared" si="20"/>
        <v>3.6769328099999825</v>
      </c>
      <c r="N74" s="284">
        <f t="shared" si="20"/>
        <v>-17.218382840000004</v>
      </c>
      <c r="O74" s="284">
        <f t="shared" si="20"/>
        <v>-2.3378665200000057</v>
      </c>
      <c r="P74" s="284">
        <f t="shared" si="20"/>
        <v>7.8498783999999944</v>
      </c>
      <c r="Q74" s="284">
        <f t="shared" si="20"/>
        <v>8.038252540000002</v>
      </c>
      <c r="R74" s="284">
        <f t="shared" si="20"/>
        <v>0</v>
      </c>
      <c r="S74" s="284">
        <f t="shared" si="20"/>
        <v>0</v>
      </c>
    </row>
    <row r="75" spans="1:19" s="416" customFormat="1" outlineLevel="1">
      <c r="A75" s="451"/>
      <c r="B75" s="452"/>
      <c r="C75" s="453"/>
      <c r="D75" s="454"/>
      <c r="E75" s="455" t="s">
        <v>253</v>
      </c>
      <c r="F75" s="455"/>
      <c r="G75" s="455" t="s">
        <v>102</v>
      </c>
      <c r="H75" s="294">
        <f>SUM(J75:S75)</f>
        <v>8.8143899999693076E-3</v>
      </c>
      <c r="I75" s="456"/>
      <c r="J75" s="294">
        <f xml:space="preserve"> IF( $F$73 = 1, J74 * ( 1 + $F$71 ) ^ J72, J74 )</f>
        <v>0</v>
      </c>
      <c r="K75" s="294">
        <f t="shared" ref="K75:S75" si="21" xml:space="preserve"> IF( $F$73 = 1, K74 * ( 1 + $F$71 ) ^ K72, K74 )</f>
        <v>0</v>
      </c>
      <c r="L75" s="294">
        <f t="shared" si="21"/>
        <v>0</v>
      </c>
      <c r="M75" s="294">
        <f t="shared" si="21"/>
        <v>3.6769328099999825</v>
      </c>
      <c r="N75" s="294">
        <f t="shared" si="21"/>
        <v>-17.218382840000004</v>
      </c>
      <c r="O75" s="294">
        <f t="shared" si="21"/>
        <v>-2.3378665200000057</v>
      </c>
      <c r="P75" s="294">
        <f t="shared" si="21"/>
        <v>7.8498783999999944</v>
      </c>
      <c r="Q75" s="294">
        <f t="shared" si="21"/>
        <v>8.038252540000002</v>
      </c>
      <c r="R75" s="294">
        <f t="shared" si="21"/>
        <v>0</v>
      </c>
      <c r="S75" s="294">
        <f t="shared" si="21"/>
        <v>0</v>
      </c>
    </row>
    <row r="76" spans="1:19" outlineLevel="1">
      <c r="A76" s="240"/>
      <c r="B76" s="241"/>
      <c r="C76" s="242"/>
      <c r="D76" s="243"/>
      <c r="E76" s="226"/>
      <c r="F76" s="226"/>
      <c r="G76" s="226"/>
      <c r="H76" s="284"/>
      <c r="I76" s="234"/>
      <c r="J76" s="284"/>
      <c r="K76" s="284"/>
      <c r="L76" s="284"/>
      <c r="M76" s="284"/>
      <c r="N76" s="284"/>
      <c r="O76" s="284"/>
      <c r="P76" s="284"/>
      <c r="Q76" s="284"/>
      <c r="R76" s="284"/>
      <c r="S76" s="284"/>
    </row>
    <row r="77" spans="1:19" outlineLevel="1">
      <c r="A77" s="240"/>
      <c r="B77" s="241"/>
      <c r="C77" s="242"/>
      <c r="D77" s="243"/>
      <c r="E77" s="254" t="str">
        <f t="shared" ref="E77:S77" si="22" xml:space="preserve"> E$75</f>
        <v>Residential retail revenue adjustment (excl. BYA)</v>
      </c>
      <c r="F77" s="351">
        <f t="shared" si="22"/>
        <v>0</v>
      </c>
      <c r="G77" s="254" t="str">
        <f t="shared" si="22"/>
        <v>£m</v>
      </c>
      <c r="H77" s="357">
        <f t="shared" si="22"/>
        <v>8.8143899999693076E-3</v>
      </c>
      <c r="I77" s="255">
        <f t="shared" si="22"/>
        <v>0</v>
      </c>
      <c r="J77" s="357">
        <f t="shared" si="22"/>
        <v>0</v>
      </c>
      <c r="K77" s="357">
        <f t="shared" si="22"/>
        <v>0</v>
      </c>
      <c r="L77" s="357">
        <f t="shared" si="22"/>
        <v>0</v>
      </c>
      <c r="M77" s="357">
        <f t="shared" si="22"/>
        <v>3.6769328099999825</v>
      </c>
      <c r="N77" s="357">
        <f t="shared" si="22"/>
        <v>-17.218382840000004</v>
      </c>
      <c r="O77" s="357">
        <f t="shared" si="22"/>
        <v>-2.3378665200000057</v>
      </c>
      <c r="P77" s="357">
        <f t="shared" si="22"/>
        <v>7.8498783999999944</v>
      </c>
      <c r="Q77" s="357">
        <f t="shared" si="22"/>
        <v>8.038252540000002</v>
      </c>
      <c r="R77" s="357">
        <f t="shared" si="22"/>
        <v>0</v>
      </c>
      <c r="S77" s="357">
        <f t="shared" si="22"/>
        <v>0</v>
      </c>
    </row>
    <row r="78" spans="1:19" outlineLevel="1">
      <c r="A78" s="240"/>
      <c r="B78" s="241"/>
      <c r="C78" s="242"/>
      <c r="D78" s="243"/>
      <c r="E78" s="261" t="str">
        <f t="shared" ref="E78:S78" si="23" xml:space="preserve"> E$21</f>
        <v>Blind year adjustment inc. financing and inflation adjustment</v>
      </c>
      <c r="F78" s="261">
        <f t="shared" si="23"/>
        <v>0</v>
      </c>
      <c r="G78" s="261" t="str">
        <f t="shared" si="23"/>
        <v>£m</v>
      </c>
      <c r="H78" s="285">
        <f t="shared" si="23"/>
        <v>0</v>
      </c>
      <c r="I78" s="261">
        <f t="shared" si="23"/>
        <v>0</v>
      </c>
      <c r="J78" s="285">
        <f t="shared" si="23"/>
        <v>0</v>
      </c>
      <c r="K78" s="285">
        <f t="shared" si="23"/>
        <v>0</v>
      </c>
      <c r="L78" s="285">
        <f t="shared" si="23"/>
        <v>0</v>
      </c>
      <c r="M78" s="285">
        <f t="shared" si="23"/>
        <v>0</v>
      </c>
      <c r="N78" s="285">
        <f t="shared" si="23"/>
        <v>0</v>
      </c>
      <c r="O78" s="285">
        <f t="shared" si="23"/>
        <v>0</v>
      </c>
      <c r="P78" s="285">
        <f t="shared" si="23"/>
        <v>0</v>
      </c>
      <c r="Q78" s="285">
        <f t="shared" si="23"/>
        <v>0</v>
      </c>
      <c r="R78" s="285">
        <f t="shared" si="23"/>
        <v>0</v>
      </c>
      <c r="S78" s="285">
        <f t="shared" si="23"/>
        <v>0</v>
      </c>
    </row>
    <row r="79" spans="1:19" ht="13.5" thickBot="1">
      <c r="E79" s="244" t="s">
        <v>254</v>
      </c>
      <c r="F79" s="419">
        <f xml:space="preserve"> H77 + H78</f>
        <v>8.8143899999693076E-3</v>
      </c>
      <c r="G79" s="244" t="s">
        <v>102</v>
      </c>
      <c r="H79" s="313"/>
      <c r="I79" s="245"/>
      <c r="J79"/>
      <c r="K79"/>
      <c r="L79"/>
      <c r="M79"/>
      <c r="N79"/>
      <c r="O79"/>
      <c r="P79"/>
      <c r="Q79"/>
      <c r="R79"/>
      <c r="S79"/>
    </row>
    <row r="80" spans="1:19" ht="13.5" thickTop="1">
      <c r="E80" s="356"/>
      <c r="F80" s="202"/>
      <c r="H80" s="19"/>
      <c r="J80" s="19"/>
      <c r="K80" s="19"/>
      <c r="L80" s="19"/>
      <c r="M80" s="19"/>
      <c r="N80" s="19"/>
      <c r="O80" s="19"/>
      <c r="P80" s="19"/>
      <c r="Q80" s="19"/>
      <c r="R80" s="19"/>
      <c r="S80" s="19"/>
    </row>
    <row r="81" spans="1:19" ht="12.75" customHeight="1">
      <c r="A81" s="5" t="s">
        <v>235</v>
      </c>
      <c r="B81" s="1"/>
      <c r="C81" s="1"/>
      <c r="D81" s="1"/>
      <c r="E81" s="1"/>
      <c r="F81" s="1"/>
      <c r="G81" s="1"/>
      <c r="H81" s="1"/>
      <c r="I81" s="1"/>
      <c r="J81" s="1"/>
      <c r="K81" s="1"/>
      <c r="L81" s="1"/>
      <c r="M81" s="1"/>
      <c r="N81" s="1"/>
      <c r="O81" s="1"/>
      <c r="P81" s="1"/>
      <c r="Q81" s="1"/>
      <c r="R81" s="1"/>
      <c r="S81" s="1"/>
    </row>
    <row r="82" spans="1:19" ht="12.75" customHeight="1"/>
    <row r="85" spans="1:19" ht="12.75" hidden="1" customHeight="1"/>
    <row r="86" spans="1:19" ht="12.75" hidden="1" customHeight="1"/>
    <row r="89" spans="1:19" ht="12.75" hidden="1" customHeight="1"/>
    <row r="90" spans="1:19" ht="12.75" hidden="1" customHeight="1"/>
    <row r="93" spans="1:19" ht="12.75" hidden="1" customHeight="1"/>
    <row r="94" spans="1:19" ht="12.75" hidden="1" customHeight="1"/>
    <row r="97" ht="12.75" hidden="1" customHeight="1"/>
    <row r="98" ht="12.75" hidden="1" customHeight="1"/>
    <row r="100" ht="13.75" hidden="1" customHeight="1"/>
    <row r="101" ht="12.75" hidden="1" customHeight="1"/>
    <row r="102" ht="12.75" hidden="1" customHeight="1"/>
    <row r="114" ht="13.75" hidden="1" customHeight="1"/>
    <row r="115" ht="12.75" hidden="1" customHeight="1"/>
    <row r="129" ht="12.75" hidden="1" customHeight="1"/>
    <row r="136" ht="12.75" hidden="1" customHeight="1"/>
    <row r="155" spans="1:4" ht="12.5" hidden="1">
      <c r="A155" s="4"/>
      <c r="B155" s="4"/>
      <c r="C155" s="4"/>
      <c r="D155" s="4"/>
    </row>
    <row r="156" spans="1:4" ht="12.5" hidden="1">
      <c r="A156" s="4"/>
      <c r="B156" s="4"/>
      <c r="C156" s="4"/>
      <c r="D156" s="4"/>
    </row>
    <row r="157" spans="1:4" ht="12.5" hidden="1">
      <c r="A157" s="4"/>
      <c r="B157" s="4"/>
      <c r="C157" s="4"/>
      <c r="D157" s="4"/>
    </row>
    <row r="158" spans="1:4" ht="12.5" hidden="1">
      <c r="A158" s="4"/>
      <c r="B158" s="4"/>
      <c r="C158" s="4"/>
      <c r="D158" s="4"/>
    </row>
    <row r="159" spans="1:4" ht="12.5" hidden="1">
      <c r="A159" s="4"/>
      <c r="B159" s="4"/>
      <c r="C159" s="4"/>
      <c r="D159" s="4"/>
    </row>
    <row r="160" spans="1:4" ht="12.5" hidden="1">
      <c r="A160" s="4"/>
      <c r="B160" s="4"/>
      <c r="C160" s="4"/>
      <c r="D160" s="4"/>
    </row>
    <row r="161" spans="1:4" ht="12.5" hidden="1">
      <c r="A161" s="4"/>
      <c r="B161" s="4"/>
      <c r="C161" s="4"/>
      <c r="D161" s="4"/>
    </row>
    <row r="162" spans="1:4" ht="12.5" hidden="1">
      <c r="A162" s="4"/>
      <c r="B162" s="4"/>
      <c r="C162" s="4"/>
      <c r="D162" s="4"/>
    </row>
    <row r="163" spans="1:4" ht="12.5" hidden="1">
      <c r="A163" s="4"/>
      <c r="B163" s="4"/>
      <c r="C163" s="4"/>
      <c r="D163" s="4"/>
    </row>
    <row r="164" spans="1:4" ht="12.5" hidden="1">
      <c r="A164" s="4"/>
      <c r="B164" s="4"/>
      <c r="C164" s="4"/>
      <c r="D164" s="4"/>
    </row>
    <row r="165" spans="1:4" ht="12.5" hidden="1">
      <c r="A165" s="4"/>
      <c r="B165" s="4"/>
      <c r="C165" s="4"/>
      <c r="D165" s="4"/>
    </row>
    <row r="166" spans="1:4" ht="12.5" hidden="1">
      <c r="A166" s="4"/>
      <c r="B166" s="4"/>
      <c r="C166" s="4"/>
      <c r="D166" s="4"/>
    </row>
    <row r="167" spans="1:4" ht="12.5" hidden="1">
      <c r="A167" s="4"/>
      <c r="B167" s="4"/>
      <c r="C167" s="4"/>
      <c r="D167" s="4"/>
    </row>
    <row r="168" spans="1:4" ht="12.5" hidden="1">
      <c r="A168" s="4"/>
      <c r="B168" s="4"/>
      <c r="C168" s="4"/>
      <c r="D168" s="4"/>
    </row>
    <row r="169" spans="1:4" ht="12.5" hidden="1">
      <c r="A169" s="4"/>
      <c r="B169" s="4"/>
      <c r="C169" s="4"/>
      <c r="D169" s="4"/>
    </row>
    <row r="170" spans="1:4" ht="12.5" hidden="1">
      <c r="A170" s="4"/>
      <c r="B170" s="4"/>
      <c r="C170" s="4"/>
      <c r="D170" s="4"/>
    </row>
    <row r="171" spans="1:4" ht="12.5" hidden="1">
      <c r="A171" s="4"/>
      <c r="B171" s="4"/>
      <c r="C171" s="4"/>
      <c r="D171" s="4"/>
    </row>
    <row r="172" spans="1:4" ht="12.5" hidden="1">
      <c r="A172" s="4"/>
      <c r="B172" s="4"/>
      <c r="C172" s="4"/>
      <c r="D172" s="4"/>
    </row>
    <row r="173" spans="1:4" ht="12.5" hidden="1">
      <c r="A173" s="4"/>
      <c r="B173" s="4"/>
      <c r="C173" s="4"/>
      <c r="D173" s="4"/>
    </row>
    <row r="174" spans="1:4" ht="12.5" hidden="1">
      <c r="A174" s="4"/>
      <c r="B174" s="4"/>
      <c r="C174" s="4"/>
      <c r="D174" s="4"/>
    </row>
    <row r="175" spans="1:4" ht="12.5" hidden="1">
      <c r="A175" s="4"/>
      <c r="B175" s="4"/>
      <c r="C175" s="4"/>
      <c r="D175" s="4"/>
    </row>
    <row r="176" spans="1:4" ht="12.5" hidden="1">
      <c r="A176" s="4"/>
      <c r="B176" s="4"/>
      <c r="C176" s="4"/>
      <c r="D176" s="4"/>
    </row>
    <row r="177" spans="1:4" ht="12.5" hidden="1">
      <c r="A177" s="4"/>
      <c r="B177" s="4"/>
      <c r="C177" s="4"/>
      <c r="D177" s="4"/>
    </row>
    <row r="178" spans="1:4" ht="12.5" hidden="1">
      <c r="A178" s="4"/>
      <c r="B178" s="4"/>
      <c r="C178" s="4"/>
      <c r="D178" s="4"/>
    </row>
    <row r="179" spans="1:4" ht="12.5" hidden="1">
      <c r="A179" s="4"/>
      <c r="B179" s="4"/>
      <c r="C179" s="4"/>
      <c r="D179" s="4"/>
    </row>
    <row r="180" spans="1:4" ht="12.5" hidden="1">
      <c r="A180" s="4"/>
      <c r="B180" s="4"/>
      <c r="C180" s="4"/>
      <c r="D180" s="4"/>
    </row>
    <row r="181" spans="1:4" ht="12.5" hidden="1">
      <c r="A181" s="4"/>
      <c r="B181" s="4"/>
      <c r="C181" s="4"/>
      <c r="D181" s="4"/>
    </row>
    <row r="182" spans="1:4" ht="12.5" hidden="1">
      <c r="A182" s="4"/>
      <c r="B182" s="4"/>
      <c r="C182" s="4"/>
      <c r="D182" s="4"/>
    </row>
    <row r="183" spans="1:4" ht="12.5" hidden="1">
      <c r="A183" s="4"/>
      <c r="B183" s="4"/>
      <c r="C183" s="4"/>
      <c r="D183" s="4"/>
    </row>
    <row r="184" spans="1:4" ht="12.5" hidden="1">
      <c r="A184" s="4"/>
      <c r="B184" s="4"/>
      <c r="C184" s="4"/>
      <c r="D184" s="4"/>
    </row>
    <row r="185" spans="1:4" ht="12.5" hidden="1">
      <c r="A185" s="4"/>
      <c r="B185" s="4"/>
      <c r="C185" s="4"/>
      <c r="D185" s="4"/>
    </row>
    <row r="186" spans="1:4" ht="12.5" hidden="1">
      <c r="A186" s="4"/>
      <c r="B186" s="4"/>
      <c r="C186" s="4"/>
      <c r="D186" s="4"/>
    </row>
    <row r="187" spans="1:4" ht="12.5" hidden="1">
      <c r="A187" s="4"/>
      <c r="B187" s="4"/>
      <c r="C187" s="4"/>
      <c r="D187" s="4"/>
    </row>
    <row r="188" spans="1:4" ht="12.5" hidden="1">
      <c r="A188" s="4"/>
      <c r="B188" s="4"/>
      <c r="C188" s="4"/>
      <c r="D188" s="4"/>
    </row>
    <row r="189" spans="1:4" ht="12.5" hidden="1">
      <c r="A189" s="4"/>
      <c r="B189" s="4"/>
      <c r="C189" s="4"/>
      <c r="D189" s="4"/>
    </row>
    <row r="190" spans="1:4" ht="12.5" hidden="1">
      <c r="A190" s="4"/>
      <c r="B190" s="4"/>
      <c r="C190" s="4"/>
      <c r="D190" s="4"/>
    </row>
    <row r="191" spans="1:4" ht="12.5" hidden="1">
      <c r="A191" s="4"/>
      <c r="B191" s="4"/>
      <c r="C191" s="4"/>
      <c r="D191" s="4"/>
    </row>
    <row r="192" spans="1:4" ht="12.5" hidden="1">
      <c r="A192" s="4"/>
      <c r="B192" s="4"/>
      <c r="C192" s="4"/>
      <c r="D192" s="4"/>
    </row>
    <row r="193" spans="1:4" ht="12.5" hidden="1">
      <c r="A193" s="4"/>
      <c r="B193" s="4"/>
      <c r="C193" s="4"/>
      <c r="D193" s="4"/>
    </row>
    <row r="194" spans="1:4" ht="12.5" hidden="1">
      <c r="A194" s="4"/>
      <c r="B194" s="4"/>
      <c r="C194" s="4"/>
      <c r="D194" s="4"/>
    </row>
    <row r="195" spans="1:4" ht="12.5" hidden="1">
      <c r="A195" s="4"/>
      <c r="B195" s="4"/>
      <c r="C195" s="4"/>
      <c r="D195" s="4"/>
    </row>
    <row r="196" spans="1:4" ht="12.5" hidden="1">
      <c r="A196" s="4"/>
      <c r="B196" s="4"/>
      <c r="C196" s="4"/>
      <c r="D196" s="4"/>
    </row>
    <row r="197" spans="1:4" ht="12.5" hidden="1">
      <c r="A197" s="4"/>
      <c r="B197" s="4"/>
      <c r="C197" s="4"/>
      <c r="D197" s="4"/>
    </row>
    <row r="198" spans="1:4" ht="12.5" hidden="1">
      <c r="A198" s="4"/>
      <c r="B198" s="4"/>
      <c r="C198" s="4"/>
      <c r="D198" s="4"/>
    </row>
    <row r="199" spans="1:4" ht="12.5" hidden="1">
      <c r="A199" s="4"/>
      <c r="B199" s="4"/>
      <c r="C199" s="4"/>
      <c r="D199" s="4"/>
    </row>
    <row r="200" spans="1:4" ht="12.5" hidden="1">
      <c r="A200" s="4"/>
      <c r="B200" s="4"/>
      <c r="C200" s="4"/>
      <c r="D200" s="4"/>
    </row>
    <row r="201" spans="1:4" ht="12.5" hidden="1">
      <c r="A201" s="4"/>
      <c r="B201" s="4"/>
      <c r="C201" s="4"/>
      <c r="D201" s="4"/>
    </row>
    <row r="202" spans="1:4" ht="12.5" hidden="1">
      <c r="A202" s="4"/>
      <c r="B202" s="4"/>
      <c r="C202" s="4"/>
      <c r="D202" s="4"/>
    </row>
    <row r="203" spans="1:4" ht="12.5" hidden="1">
      <c r="A203" s="4"/>
      <c r="B203" s="4"/>
      <c r="C203" s="4"/>
      <c r="D203" s="4"/>
    </row>
    <row r="204" spans="1:4" ht="12.5" hidden="1">
      <c r="A204" s="4"/>
      <c r="B204" s="4"/>
      <c r="C204" s="4"/>
      <c r="D204" s="4"/>
    </row>
    <row r="205" spans="1:4" ht="12.5" hidden="1">
      <c r="A205" s="4"/>
      <c r="B205" s="4"/>
      <c r="C205" s="4"/>
      <c r="D205" s="4"/>
    </row>
    <row r="206" spans="1:4" ht="12.5" hidden="1">
      <c r="A206" s="4"/>
      <c r="B206" s="4"/>
      <c r="C206" s="4"/>
      <c r="D206" s="4"/>
    </row>
    <row r="207" spans="1:4" ht="12.5" hidden="1">
      <c r="A207" s="4"/>
      <c r="B207" s="4"/>
      <c r="C207" s="4"/>
      <c r="D207" s="4"/>
    </row>
    <row r="208" spans="1:4" ht="12.5" hidden="1">
      <c r="A208" s="4"/>
      <c r="B208" s="4"/>
      <c r="C208" s="4"/>
      <c r="D208" s="4"/>
    </row>
    <row r="209" spans="1:4" ht="12.5" hidden="1">
      <c r="A209" s="4"/>
      <c r="B209" s="4"/>
      <c r="C209" s="4"/>
      <c r="D209" s="4"/>
    </row>
    <row r="210" spans="1:4" ht="12.5" hidden="1">
      <c r="A210" s="4"/>
      <c r="B210" s="4"/>
      <c r="C210" s="4"/>
      <c r="D210" s="4"/>
    </row>
    <row r="211" spans="1:4" ht="12.5" hidden="1">
      <c r="A211" s="4"/>
      <c r="B211" s="4"/>
      <c r="C211" s="4"/>
      <c r="D211" s="4"/>
    </row>
    <row r="212" spans="1:4" ht="12.5" hidden="1">
      <c r="A212" s="4"/>
      <c r="B212" s="4"/>
      <c r="C212" s="4"/>
      <c r="D212" s="4"/>
    </row>
    <row r="213" spans="1:4" ht="12.5" hidden="1">
      <c r="A213" s="4"/>
      <c r="B213" s="4"/>
      <c r="C213" s="4"/>
      <c r="D213" s="4"/>
    </row>
    <row r="214" spans="1:4" ht="12.5" hidden="1">
      <c r="A214" s="4"/>
      <c r="B214" s="4"/>
      <c r="C214" s="4"/>
      <c r="D214" s="4"/>
    </row>
    <row r="215" spans="1:4" ht="12.5" hidden="1">
      <c r="A215" s="4"/>
      <c r="B215" s="4"/>
      <c r="C215" s="4"/>
      <c r="D215" s="4"/>
    </row>
    <row r="216" spans="1:4" ht="12.5" hidden="1">
      <c r="A216" s="4"/>
      <c r="B216" s="4"/>
      <c r="C216" s="4"/>
      <c r="D216" s="4"/>
    </row>
    <row r="217" spans="1:4" ht="12.5" hidden="1">
      <c r="A217" s="4"/>
      <c r="B217" s="4"/>
      <c r="C217" s="4"/>
      <c r="D217" s="4"/>
    </row>
    <row r="218" spans="1:4" ht="12.5" hidden="1">
      <c r="A218" s="4"/>
      <c r="B218" s="4"/>
      <c r="C218" s="4"/>
      <c r="D218" s="4"/>
    </row>
    <row r="219" spans="1:4" ht="12.5" hidden="1">
      <c r="A219" s="4"/>
      <c r="B219" s="4"/>
      <c r="C219" s="4"/>
      <c r="D219" s="4"/>
    </row>
    <row r="220" spans="1:4" ht="12.5" hidden="1">
      <c r="A220" s="4"/>
      <c r="B220" s="4"/>
      <c r="C220" s="4"/>
      <c r="D220" s="4"/>
    </row>
    <row r="221" spans="1:4" ht="12.5" hidden="1">
      <c r="A221" s="4"/>
      <c r="B221" s="4"/>
      <c r="C221" s="4"/>
      <c r="D221" s="4"/>
    </row>
    <row r="222" spans="1:4" ht="12.5" hidden="1">
      <c r="A222" s="4"/>
      <c r="B222" s="4"/>
      <c r="C222" s="4"/>
      <c r="D222" s="4"/>
    </row>
    <row r="223" spans="1:4" ht="12.5" hidden="1">
      <c r="A223" s="4"/>
      <c r="B223" s="4"/>
      <c r="C223" s="4"/>
      <c r="D223" s="4"/>
    </row>
    <row r="224" spans="1:4" ht="12.5" hidden="1">
      <c r="A224" s="4"/>
      <c r="B224" s="4"/>
      <c r="C224" s="4"/>
      <c r="D224" s="4"/>
    </row>
    <row r="225" spans="1:4" ht="12.5" hidden="1">
      <c r="A225" s="4"/>
      <c r="B225" s="4"/>
      <c r="C225" s="4"/>
      <c r="D225" s="4"/>
    </row>
    <row r="226" spans="1:4" ht="12.5" hidden="1">
      <c r="A226" s="4"/>
      <c r="B226" s="4"/>
      <c r="C226" s="4"/>
      <c r="D226" s="4"/>
    </row>
    <row r="227" spans="1:4" ht="12.5" hidden="1">
      <c r="A227" s="4"/>
      <c r="B227" s="4"/>
      <c r="C227" s="4"/>
      <c r="D227" s="4"/>
    </row>
    <row r="228" spans="1:4" ht="12.5" hidden="1">
      <c r="A228" s="4"/>
      <c r="B228" s="4"/>
      <c r="C228" s="4"/>
      <c r="D228" s="4"/>
    </row>
    <row r="229" spans="1:4" ht="12.5" hidden="1">
      <c r="A229" s="4"/>
      <c r="B229" s="4"/>
      <c r="C229" s="4"/>
      <c r="D229" s="4"/>
    </row>
    <row r="230" spans="1:4" ht="12.5" hidden="1">
      <c r="A230" s="4"/>
      <c r="B230" s="4"/>
      <c r="C230" s="4"/>
      <c r="D230" s="4"/>
    </row>
    <row r="231" spans="1:4" ht="12.5" hidden="1">
      <c r="A231" s="4"/>
      <c r="B231" s="4"/>
      <c r="C231" s="4"/>
      <c r="D231" s="4"/>
    </row>
    <row r="232" spans="1:4" ht="12.5" hidden="1">
      <c r="A232" s="4"/>
      <c r="B232" s="4"/>
      <c r="C232" s="4"/>
      <c r="D232" s="4"/>
    </row>
    <row r="233" spans="1:4" ht="12.5" hidden="1">
      <c r="A233" s="4"/>
      <c r="B233" s="4"/>
      <c r="C233" s="4"/>
      <c r="D233" s="4"/>
    </row>
    <row r="234" spans="1:4" ht="12.5" hidden="1">
      <c r="A234" s="4"/>
      <c r="B234" s="4"/>
      <c r="C234" s="4"/>
      <c r="D234" s="4"/>
    </row>
    <row r="235" spans="1:4" ht="12.5" hidden="1">
      <c r="A235" s="4"/>
      <c r="B235" s="4"/>
      <c r="C235" s="4"/>
      <c r="D235" s="4"/>
    </row>
    <row r="236" spans="1:4" ht="12.5" hidden="1">
      <c r="A236" s="4"/>
      <c r="B236" s="4"/>
      <c r="C236" s="4"/>
      <c r="D236" s="4"/>
    </row>
    <row r="237" spans="1:4" ht="12.5" hidden="1">
      <c r="A237" s="4"/>
      <c r="B237" s="4"/>
      <c r="C237" s="4"/>
      <c r="D237" s="4"/>
    </row>
    <row r="238" spans="1:4" ht="12.5" hidden="1">
      <c r="A238" s="4"/>
      <c r="B238" s="4"/>
      <c r="C238" s="4"/>
      <c r="D238" s="4"/>
    </row>
    <row r="239" spans="1:4" ht="12.5" hidden="1">
      <c r="A239" s="4"/>
      <c r="B239" s="4"/>
      <c r="C239" s="4"/>
      <c r="D239" s="4"/>
    </row>
    <row r="240" spans="1:4" ht="12.5" hidden="1">
      <c r="A240" s="4"/>
      <c r="B240" s="4"/>
      <c r="C240" s="4"/>
      <c r="D240" s="4"/>
    </row>
    <row r="241" spans="1:4" ht="12.5" hidden="1">
      <c r="A241" s="4"/>
      <c r="B241" s="4"/>
      <c r="C241" s="4"/>
      <c r="D241" s="4"/>
    </row>
    <row r="242" spans="1:4" ht="12.5" hidden="1">
      <c r="A242" s="4"/>
      <c r="B242" s="4"/>
      <c r="C242" s="4"/>
      <c r="D242" s="4"/>
    </row>
    <row r="243" spans="1:4" ht="12.5" hidden="1">
      <c r="A243" s="4"/>
      <c r="B243" s="4"/>
      <c r="C243" s="4"/>
      <c r="D243" s="4"/>
    </row>
    <row r="244" spans="1:4" ht="12.5" hidden="1">
      <c r="A244" s="4"/>
      <c r="B244" s="4"/>
      <c r="C244" s="4"/>
      <c r="D244" s="4"/>
    </row>
    <row r="245" spans="1:4" ht="12.5" hidden="1">
      <c r="A245" s="4"/>
      <c r="B245" s="4"/>
      <c r="C245" s="4"/>
      <c r="D245" s="4"/>
    </row>
    <row r="246" spans="1:4" ht="12.5" hidden="1">
      <c r="A246" s="4"/>
      <c r="B246" s="4"/>
      <c r="C246" s="4"/>
      <c r="D246" s="4"/>
    </row>
    <row r="247" spans="1:4" ht="12.5" hidden="1">
      <c r="A247" s="4"/>
      <c r="B247" s="4"/>
      <c r="C247" s="4"/>
      <c r="D247" s="4"/>
    </row>
    <row r="248" spans="1:4" ht="12.5" hidden="1">
      <c r="A248" s="4"/>
      <c r="B248" s="4"/>
      <c r="C248" s="4"/>
      <c r="D248" s="4"/>
    </row>
    <row r="249" spans="1:4" ht="12.5" hidden="1">
      <c r="A249" s="4"/>
      <c r="B249" s="4"/>
      <c r="C249" s="4"/>
      <c r="D249" s="4"/>
    </row>
    <row r="250" spans="1:4" ht="12.5" hidden="1">
      <c r="A250" s="4"/>
      <c r="B250" s="4"/>
      <c r="C250" s="4"/>
      <c r="D250" s="4"/>
    </row>
    <row r="251" spans="1:4" ht="12.5" hidden="1">
      <c r="A251" s="4"/>
      <c r="B251" s="4"/>
      <c r="C251" s="4"/>
      <c r="D251" s="4"/>
    </row>
    <row r="252" spans="1:4" ht="12.5" hidden="1">
      <c r="A252" s="4"/>
      <c r="B252" s="4"/>
      <c r="C252" s="4"/>
      <c r="D252" s="4"/>
    </row>
    <row r="253" spans="1:4" ht="12.5" hidden="1">
      <c r="A253" s="4"/>
      <c r="B253" s="4"/>
      <c r="C253" s="4"/>
      <c r="D253" s="4"/>
    </row>
    <row r="254" spans="1:4" ht="12.5" hidden="1">
      <c r="A254" s="4"/>
      <c r="B254" s="4"/>
      <c r="C254" s="4"/>
      <c r="D254" s="4"/>
    </row>
    <row r="255" spans="1:4" ht="12.5" hidden="1">
      <c r="A255" s="4"/>
      <c r="B255" s="4"/>
      <c r="C255" s="4"/>
      <c r="D255" s="4"/>
    </row>
    <row r="256" spans="1:4" ht="12.5" hidden="1">
      <c r="A256" s="4"/>
      <c r="B256" s="4"/>
      <c r="C256" s="4"/>
      <c r="D256" s="4"/>
    </row>
    <row r="257" spans="1:4" ht="12.5" hidden="1">
      <c r="A257" s="4"/>
      <c r="B257" s="4"/>
      <c r="C257" s="4"/>
      <c r="D257" s="4"/>
    </row>
    <row r="258" spans="1:4" ht="12.5" hidden="1">
      <c r="A258" s="4"/>
      <c r="B258" s="4"/>
      <c r="C258" s="4"/>
      <c r="D258" s="4"/>
    </row>
    <row r="259" spans="1:4" ht="12.5" hidden="1">
      <c r="A259" s="4"/>
      <c r="B259" s="4"/>
      <c r="C259" s="4"/>
      <c r="D259" s="4"/>
    </row>
    <row r="260" spans="1:4" ht="12.5" hidden="1">
      <c r="A260" s="4"/>
      <c r="B260" s="4"/>
      <c r="C260" s="4"/>
      <c r="D260" s="4"/>
    </row>
    <row r="261" spans="1:4" ht="12.5" hidden="1">
      <c r="A261" s="4"/>
      <c r="B261" s="4"/>
      <c r="C261" s="4"/>
      <c r="D261" s="4"/>
    </row>
    <row r="262" spans="1:4" ht="12.5" hidden="1">
      <c r="A262" s="4"/>
      <c r="B262" s="4"/>
      <c r="C262" s="4"/>
      <c r="D262" s="4"/>
    </row>
    <row r="263" spans="1:4" ht="12.5" hidden="1">
      <c r="A263" s="4"/>
      <c r="B263" s="4"/>
      <c r="C263" s="4"/>
      <c r="D263" s="4"/>
    </row>
    <row r="264" spans="1:4" ht="12.5" hidden="1">
      <c r="A264" s="4"/>
      <c r="B264" s="4"/>
      <c r="C264" s="4"/>
      <c r="D264" s="4"/>
    </row>
    <row r="265" spans="1:4" ht="12.5" hidden="1">
      <c r="A265" s="4"/>
      <c r="B265" s="4"/>
      <c r="C265" s="4"/>
      <c r="D265" s="4"/>
    </row>
    <row r="266" spans="1:4" ht="12.5" hidden="1">
      <c r="A266" s="4"/>
      <c r="B266" s="4"/>
      <c r="C266" s="4"/>
      <c r="D266" s="4"/>
    </row>
    <row r="267" spans="1:4" ht="12.5" hidden="1">
      <c r="A267" s="4"/>
      <c r="B267" s="4"/>
      <c r="C267" s="4"/>
      <c r="D267" s="4"/>
    </row>
    <row r="268" spans="1:4" ht="12.5" hidden="1">
      <c r="A268" s="4"/>
      <c r="B268" s="4"/>
      <c r="C268" s="4"/>
      <c r="D268" s="4"/>
    </row>
    <row r="269" spans="1:4" ht="12.5" hidden="1">
      <c r="A269" s="4"/>
      <c r="B269" s="4"/>
      <c r="C269" s="4"/>
      <c r="D269" s="4"/>
    </row>
    <row r="270" spans="1:4" ht="12.5" hidden="1">
      <c r="A270" s="4"/>
      <c r="B270" s="4"/>
      <c r="C270" s="4"/>
      <c r="D270" s="4"/>
    </row>
    <row r="271" spans="1:4" ht="12.5" hidden="1">
      <c r="A271" s="4"/>
      <c r="B271" s="4"/>
      <c r="C271" s="4"/>
      <c r="D271" s="4"/>
    </row>
    <row r="272" spans="1:4" ht="12.5" hidden="1">
      <c r="A272" s="4"/>
      <c r="B272" s="4"/>
      <c r="C272" s="4"/>
      <c r="D272" s="4"/>
    </row>
    <row r="273" spans="1:4" ht="12.5" hidden="1">
      <c r="A273" s="4"/>
      <c r="B273" s="4"/>
      <c r="C273" s="4"/>
      <c r="D273" s="4"/>
    </row>
    <row r="274" spans="1:4" ht="12.5" hidden="1">
      <c r="A274" s="4"/>
      <c r="B274" s="4"/>
      <c r="C274" s="4"/>
      <c r="D274" s="4"/>
    </row>
    <row r="275" spans="1:4" ht="12.5" hidden="1">
      <c r="A275" s="4"/>
      <c r="B275" s="4"/>
      <c r="C275" s="4"/>
      <c r="D275" s="4"/>
    </row>
    <row r="276" spans="1:4" ht="12.5" hidden="1">
      <c r="A276" s="4"/>
      <c r="B276" s="4"/>
      <c r="C276" s="4"/>
      <c r="D276" s="4"/>
    </row>
    <row r="277" spans="1:4" ht="12.5" hidden="1">
      <c r="A277" s="4"/>
      <c r="B277" s="4"/>
      <c r="C277" s="4"/>
      <c r="D277" s="4"/>
    </row>
    <row r="278" spans="1:4" ht="12.5" hidden="1">
      <c r="A278" s="4"/>
      <c r="B278" s="4"/>
      <c r="C278" s="4"/>
      <c r="D278" s="4"/>
    </row>
    <row r="279" spans="1:4" ht="12.5" hidden="1">
      <c r="A279" s="4"/>
      <c r="B279" s="4"/>
      <c r="C279" s="4"/>
      <c r="D279" s="4"/>
    </row>
    <row r="280" spans="1:4" ht="12.5" hidden="1">
      <c r="A280" s="4"/>
      <c r="B280" s="4"/>
      <c r="C280" s="4"/>
      <c r="D280" s="4"/>
    </row>
    <row r="281" spans="1:4" ht="12.5" hidden="1">
      <c r="A281" s="4"/>
      <c r="B281" s="4"/>
      <c r="C281" s="4"/>
      <c r="D281" s="4"/>
    </row>
    <row r="282" spans="1:4" ht="12.5" hidden="1">
      <c r="A282" s="4"/>
      <c r="B282" s="4"/>
      <c r="C282" s="4"/>
      <c r="D282" s="4"/>
    </row>
    <row r="283" spans="1:4" ht="12.5" hidden="1">
      <c r="A283" s="4"/>
      <c r="B283" s="4"/>
      <c r="C283" s="4"/>
      <c r="D283" s="4"/>
    </row>
    <row r="284" spans="1:4" ht="12.5" hidden="1">
      <c r="A284" s="4"/>
      <c r="B284" s="4"/>
      <c r="C284" s="4"/>
      <c r="D284" s="4"/>
    </row>
    <row r="285" spans="1:4" ht="12.5" hidden="1">
      <c r="A285" s="4"/>
      <c r="B285" s="4"/>
      <c r="C285" s="4"/>
      <c r="D285" s="4"/>
    </row>
    <row r="286" spans="1:4" ht="12.5" hidden="1">
      <c r="A286" s="4"/>
      <c r="B286" s="4"/>
      <c r="C286" s="4"/>
      <c r="D286" s="4"/>
    </row>
    <row r="287" spans="1:4" ht="12.5" hidden="1">
      <c r="A287" s="4"/>
      <c r="B287" s="4"/>
      <c r="C287" s="4"/>
      <c r="D287" s="4"/>
    </row>
    <row r="288" spans="1:4" ht="12.5" hidden="1">
      <c r="A288" s="4"/>
      <c r="B288" s="4"/>
      <c r="C288" s="4"/>
      <c r="D288" s="4"/>
    </row>
    <row r="289" spans="1:4" ht="12.5" hidden="1">
      <c r="A289" s="4"/>
      <c r="B289" s="4"/>
      <c r="C289" s="4"/>
      <c r="D289" s="4"/>
    </row>
    <row r="290" spans="1:4" ht="12.5" hidden="1">
      <c r="A290" s="4"/>
      <c r="B290" s="4"/>
      <c r="C290" s="4"/>
      <c r="D290" s="4"/>
    </row>
    <row r="291" spans="1:4" ht="12.5" hidden="1">
      <c r="A291" s="4"/>
      <c r="B291" s="4"/>
      <c r="C291" s="4"/>
      <c r="D291" s="4"/>
    </row>
    <row r="292" spans="1:4" ht="12.5" hidden="1">
      <c r="A292" s="4"/>
      <c r="B292" s="4"/>
      <c r="C292" s="4"/>
      <c r="D292" s="4"/>
    </row>
    <row r="293" spans="1:4" ht="12.5" hidden="1">
      <c r="A293" s="4"/>
      <c r="B293" s="4"/>
      <c r="C293" s="4"/>
      <c r="D293" s="4"/>
    </row>
    <row r="294" spans="1:4" ht="12.5" hidden="1">
      <c r="A294" s="4"/>
      <c r="B294" s="4"/>
      <c r="C294" s="4"/>
      <c r="D294" s="4"/>
    </row>
    <row r="295" spans="1:4" ht="12.5" hidden="1">
      <c r="A295" s="4"/>
      <c r="B295" s="4"/>
      <c r="C295" s="4"/>
      <c r="D295" s="4"/>
    </row>
    <row r="296" spans="1:4" ht="12.5" hidden="1">
      <c r="A296" s="4"/>
      <c r="B296" s="4"/>
      <c r="C296" s="4"/>
      <c r="D296" s="4"/>
    </row>
    <row r="297" spans="1:4" ht="12.5" hidden="1">
      <c r="A297" s="4"/>
      <c r="B297" s="4"/>
      <c r="C297" s="4"/>
      <c r="D297" s="4"/>
    </row>
    <row r="298" spans="1:4" ht="12.5" hidden="1">
      <c r="A298" s="4"/>
      <c r="B298" s="4"/>
      <c r="C298" s="4"/>
      <c r="D298" s="4"/>
    </row>
    <row r="299" spans="1:4" ht="12.5" hidden="1">
      <c r="A299" s="4"/>
      <c r="B299" s="4"/>
      <c r="C299" s="4"/>
      <c r="D299" s="4"/>
    </row>
    <row r="300" spans="1:4" ht="12.5" hidden="1">
      <c r="A300" s="4"/>
      <c r="B300" s="4"/>
      <c r="C300" s="4"/>
      <c r="D300" s="4"/>
    </row>
    <row r="301" spans="1:4" ht="12.5" hidden="1">
      <c r="A301" s="4"/>
      <c r="B301" s="4"/>
      <c r="C301" s="4"/>
      <c r="D301" s="4"/>
    </row>
    <row r="302" spans="1:4" ht="12.5" hidden="1">
      <c r="A302" s="4"/>
      <c r="B302" s="4"/>
      <c r="C302" s="4"/>
      <c r="D302" s="4"/>
    </row>
    <row r="303" spans="1:4" ht="12.5" hidden="1">
      <c r="A303" s="4"/>
      <c r="B303" s="4"/>
      <c r="C303" s="4"/>
      <c r="D303" s="4"/>
    </row>
    <row r="304" spans="1:4" ht="12.5" hidden="1">
      <c r="A304" s="4"/>
      <c r="B304" s="4"/>
      <c r="C304" s="4"/>
      <c r="D304" s="4"/>
    </row>
    <row r="305" spans="1:4" ht="12.5" hidden="1">
      <c r="A305" s="4"/>
      <c r="B305" s="4"/>
      <c r="C305" s="4"/>
      <c r="D305" s="4"/>
    </row>
    <row r="306" spans="1:4" ht="12.5" hidden="1">
      <c r="A306" s="4"/>
      <c r="B306" s="4"/>
      <c r="C306" s="4"/>
      <c r="D306" s="4"/>
    </row>
    <row r="307" spans="1:4" ht="12.5" hidden="1">
      <c r="A307" s="4"/>
      <c r="B307" s="4"/>
      <c r="C307" s="4"/>
      <c r="D307" s="4"/>
    </row>
    <row r="308" spans="1:4" ht="12.5" hidden="1">
      <c r="A308" s="4"/>
      <c r="B308" s="4"/>
      <c r="C308" s="4"/>
      <c r="D308" s="4"/>
    </row>
    <row r="309" spans="1:4" ht="12.5" hidden="1">
      <c r="A309" s="4"/>
      <c r="B309" s="4"/>
      <c r="C309" s="4"/>
      <c r="D309" s="4"/>
    </row>
    <row r="310" spans="1:4" ht="12.5" hidden="1">
      <c r="A310" s="4"/>
      <c r="B310" s="4"/>
      <c r="C310" s="4"/>
      <c r="D310" s="4"/>
    </row>
    <row r="311" spans="1:4" ht="12.5" hidden="1">
      <c r="A311" s="4"/>
      <c r="B311" s="4"/>
      <c r="C311" s="4"/>
      <c r="D311" s="4"/>
    </row>
    <row r="312" spans="1:4" ht="12.5" hidden="1">
      <c r="A312" s="4"/>
      <c r="B312" s="4"/>
      <c r="C312" s="4"/>
      <c r="D312" s="4"/>
    </row>
    <row r="313" spans="1:4" ht="12.5" hidden="1">
      <c r="A313" s="4"/>
      <c r="B313" s="4"/>
      <c r="C313" s="4"/>
      <c r="D313" s="4"/>
    </row>
    <row r="314" spans="1:4" ht="12.5" hidden="1">
      <c r="A314" s="4"/>
      <c r="B314" s="4"/>
      <c r="C314" s="4"/>
      <c r="D314" s="4"/>
    </row>
    <row r="315" spans="1:4" ht="12.5" hidden="1">
      <c r="A315" s="4"/>
      <c r="B315" s="4"/>
      <c r="C315" s="4"/>
      <c r="D315" s="4"/>
    </row>
    <row r="316" spans="1:4" ht="12.5" hidden="1">
      <c r="A316" s="4"/>
      <c r="B316" s="4"/>
      <c r="C316" s="4"/>
      <c r="D316" s="4"/>
    </row>
    <row r="317" spans="1:4" ht="12.5" hidden="1">
      <c r="A317" s="4"/>
      <c r="B317" s="4"/>
      <c r="C317" s="4"/>
      <c r="D317" s="4"/>
    </row>
    <row r="318" spans="1:4" ht="12.5" hidden="1">
      <c r="A318" s="4"/>
      <c r="B318" s="4"/>
      <c r="C318" s="4"/>
      <c r="D318" s="4"/>
    </row>
    <row r="319" spans="1:4" ht="12.5" hidden="1">
      <c r="A319" s="4"/>
      <c r="B319" s="4"/>
      <c r="C319" s="4"/>
      <c r="D319" s="4"/>
    </row>
    <row r="320" spans="1:4" ht="12.5" hidden="1">
      <c r="A320" s="4"/>
      <c r="B320" s="4"/>
      <c r="C320" s="4"/>
      <c r="D320" s="4"/>
    </row>
    <row r="321" spans="1:4" ht="12.5" hidden="1">
      <c r="A321" s="4"/>
      <c r="B321" s="4"/>
      <c r="C321" s="4"/>
      <c r="D321" s="4"/>
    </row>
    <row r="322" spans="1:4" ht="12.5" hidden="1">
      <c r="A322" s="4"/>
      <c r="B322" s="4"/>
      <c r="C322" s="4"/>
      <c r="D322" s="4"/>
    </row>
    <row r="323" spans="1:4" ht="12.5" hidden="1">
      <c r="A323" s="4"/>
      <c r="B323" s="4"/>
      <c r="C323" s="4"/>
      <c r="D323" s="4"/>
    </row>
    <row r="324" spans="1:4" ht="12.5" hidden="1">
      <c r="A324" s="4"/>
      <c r="B324" s="4"/>
      <c r="C324" s="4"/>
      <c r="D324" s="4"/>
    </row>
    <row r="325" spans="1:4" ht="12.5" hidden="1">
      <c r="A325" s="4"/>
      <c r="B325" s="4"/>
      <c r="C325" s="4"/>
      <c r="D325" s="4"/>
    </row>
    <row r="326" spans="1:4" ht="12.5" hidden="1">
      <c r="A326" s="4"/>
      <c r="B326" s="4"/>
      <c r="C326" s="4"/>
      <c r="D326" s="4"/>
    </row>
    <row r="327" spans="1:4" ht="12.5" hidden="1">
      <c r="A327" s="4"/>
      <c r="B327" s="4"/>
      <c r="C327" s="4"/>
      <c r="D327" s="4"/>
    </row>
    <row r="328" spans="1:4" ht="12.5" hidden="1">
      <c r="A328" s="4"/>
      <c r="B328" s="4"/>
      <c r="C328" s="4"/>
      <c r="D328" s="4"/>
    </row>
    <row r="329" spans="1:4" ht="12.5" hidden="1">
      <c r="A329" s="4"/>
      <c r="B329" s="4"/>
      <c r="C329" s="4"/>
      <c r="D329" s="4"/>
    </row>
    <row r="330" spans="1:4" ht="12.5" hidden="1">
      <c r="A330" s="4"/>
      <c r="B330" s="4"/>
      <c r="C330" s="4"/>
      <c r="D330" s="4"/>
    </row>
    <row r="331" spans="1:4" ht="12.5" hidden="1">
      <c r="A331" s="4"/>
      <c r="B331" s="4"/>
      <c r="C331" s="4"/>
      <c r="D331" s="4"/>
    </row>
    <row r="332" spans="1:4" ht="12.5" hidden="1">
      <c r="A332" s="4"/>
      <c r="B332" s="4"/>
      <c r="C332" s="4"/>
      <c r="D332" s="4"/>
    </row>
    <row r="333" spans="1:4" ht="12.5" hidden="1">
      <c r="A333" s="4"/>
      <c r="B333" s="4"/>
      <c r="C333" s="4"/>
      <c r="D333" s="4"/>
    </row>
    <row r="334" spans="1:4" ht="12.5" hidden="1">
      <c r="A334" s="4"/>
      <c r="B334" s="4"/>
      <c r="C334" s="4"/>
      <c r="D334" s="4"/>
    </row>
    <row r="335" spans="1:4" ht="12.5" hidden="1">
      <c r="A335" s="4"/>
      <c r="B335" s="4"/>
      <c r="C335" s="4"/>
      <c r="D335" s="4"/>
    </row>
    <row r="336" spans="1:4" ht="12.5" hidden="1">
      <c r="A336" s="4"/>
      <c r="B336" s="4"/>
      <c r="C336" s="4"/>
      <c r="D336" s="4"/>
    </row>
    <row r="337" spans="1:4" ht="12.5" hidden="1">
      <c r="A337" s="4"/>
      <c r="B337" s="4"/>
      <c r="C337" s="4"/>
      <c r="D337" s="4"/>
    </row>
    <row r="338" spans="1:4" ht="12.5" hidden="1">
      <c r="A338" s="4"/>
      <c r="B338" s="4"/>
      <c r="C338" s="4"/>
      <c r="D338" s="4"/>
    </row>
    <row r="339" spans="1:4" ht="12.5" hidden="1">
      <c r="A339" s="4"/>
      <c r="B339" s="4"/>
      <c r="C339" s="4"/>
      <c r="D339" s="4"/>
    </row>
    <row r="340" spans="1:4" ht="12.5" hidden="1">
      <c r="A340" s="4"/>
      <c r="B340" s="4"/>
      <c r="C340" s="4"/>
      <c r="D340" s="4"/>
    </row>
    <row r="341" spans="1:4" ht="12.5" hidden="1">
      <c r="A341" s="4"/>
      <c r="B341" s="4"/>
      <c r="C341" s="4"/>
      <c r="D341" s="4"/>
    </row>
    <row r="342" spans="1:4" ht="12.5" hidden="1">
      <c r="A342" s="4"/>
      <c r="B342" s="4"/>
      <c r="C342" s="4"/>
      <c r="D342" s="4"/>
    </row>
    <row r="343" spans="1:4" ht="12.5" hidden="1">
      <c r="A343" s="4"/>
      <c r="B343" s="4"/>
      <c r="C343" s="4"/>
      <c r="D343" s="4"/>
    </row>
    <row r="344" spans="1:4" ht="12.5" hidden="1">
      <c r="A344" s="4"/>
      <c r="B344" s="4"/>
      <c r="C344" s="4"/>
      <c r="D344" s="4"/>
    </row>
    <row r="345" spans="1:4" ht="12.5" hidden="1">
      <c r="A345" s="4"/>
      <c r="B345" s="4"/>
      <c r="C345" s="4"/>
      <c r="D345" s="4"/>
    </row>
    <row r="346" spans="1:4" ht="12.5" hidden="1">
      <c r="A346" s="4"/>
      <c r="B346" s="4"/>
      <c r="C346" s="4"/>
      <c r="D346" s="4"/>
    </row>
    <row r="347" spans="1:4" ht="12.5" hidden="1">
      <c r="A347" s="4"/>
      <c r="B347" s="4"/>
      <c r="C347" s="4"/>
      <c r="D347" s="4"/>
    </row>
    <row r="348" spans="1:4" ht="12.5" hidden="1">
      <c r="A348" s="4"/>
      <c r="B348" s="4"/>
      <c r="C348" s="4"/>
      <c r="D348" s="4"/>
    </row>
    <row r="349" spans="1:4" ht="12.5" hidden="1">
      <c r="A349" s="4"/>
      <c r="B349" s="4"/>
      <c r="C349" s="4"/>
      <c r="D349" s="4"/>
    </row>
    <row r="350" spans="1:4" ht="12.5" hidden="1">
      <c r="A350" s="4"/>
      <c r="B350" s="4"/>
      <c r="C350" s="4"/>
      <c r="D350" s="4"/>
    </row>
    <row r="351" spans="1:4" ht="12.5" hidden="1">
      <c r="A351" s="4"/>
      <c r="B351" s="4"/>
      <c r="C351" s="4"/>
      <c r="D351" s="4"/>
    </row>
    <row r="352" spans="1:4" ht="12.5" hidden="1">
      <c r="A352" s="4"/>
      <c r="B352" s="4"/>
      <c r="C352" s="4"/>
      <c r="D352" s="4"/>
    </row>
    <row r="353" spans="1:4" ht="12.5" hidden="1">
      <c r="A353" s="4"/>
      <c r="B353" s="4"/>
      <c r="C353" s="4"/>
      <c r="D353" s="4"/>
    </row>
    <row r="354" spans="1:4" ht="12.5" hidden="1">
      <c r="A354" s="4"/>
      <c r="B354" s="4"/>
      <c r="C354" s="4"/>
      <c r="D354" s="4"/>
    </row>
    <row r="355" spans="1:4" ht="12.5" hidden="1">
      <c r="A355" s="4"/>
      <c r="B355" s="4"/>
      <c r="C355" s="4"/>
      <c r="D355" s="4"/>
    </row>
    <row r="356" spans="1:4" ht="12.5" hidden="1">
      <c r="A356" s="4"/>
      <c r="B356" s="4"/>
      <c r="C356" s="4"/>
      <c r="D356" s="4"/>
    </row>
    <row r="357" spans="1:4" ht="12.5" hidden="1">
      <c r="A357" s="4"/>
      <c r="B357" s="4"/>
      <c r="C357" s="4"/>
      <c r="D357" s="4"/>
    </row>
    <row r="358" spans="1:4" ht="12.5" hidden="1">
      <c r="A358" s="4"/>
      <c r="B358" s="4"/>
      <c r="C358" s="4"/>
      <c r="D358" s="4"/>
    </row>
    <row r="359" spans="1:4" ht="12.5" hidden="1">
      <c r="A359" s="4"/>
      <c r="B359" s="4"/>
      <c r="C359" s="4"/>
      <c r="D359" s="4"/>
    </row>
    <row r="360" spans="1:4" ht="12.5" hidden="1">
      <c r="A360" s="4"/>
      <c r="B360" s="4"/>
      <c r="C360" s="4"/>
      <c r="D360" s="4"/>
    </row>
    <row r="361" spans="1:4" ht="12.5" hidden="1">
      <c r="A361" s="4"/>
      <c r="B361" s="4"/>
      <c r="C361" s="4"/>
      <c r="D361" s="4"/>
    </row>
    <row r="362" spans="1:4" ht="12.5" hidden="1">
      <c r="A362" s="4"/>
      <c r="B362" s="4"/>
      <c r="C362" s="4"/>
      <c r="D362" s="4"/>
    </row>
    <row r="363" spans="1:4" ht="12.5" hidden="1">
      <c r="A363" s="4"/>
      <c r="B363" s="4"/>
      <c r="C363" s="4"/>
      <c r="D363" s="4"/>
    </row>
    <row r="364" spans="1:4" ht="12.5" hidden="1">
      <c r="A364" s="4"/>
      <c r="B364" s="4"/>
      <c r="C364" s="4"/>
      <c r="D364" s="4"/>
    </row>
    <row r="365" spans="1:4" ht="12.5" hidden="1">
      <c r="A365" s="4"/>
      <c r="B365" s="4"/>
      <c r="C365" s="4"/>
      <c r="D365" s="4"/>
    </row>
    <row r="366" spans="1:4" ht="12.5" hidden="1">
      <c r="A366" s="4"/>
      <c r="B366" s="4"/>
      <c r="C366" s="4"/>
      <c r="D366" s="4"/>
    </row>
    <row r="367" spans="1:4" ht="12.5" hidden="1">
      <c r="A367" s="4"/>
      <c r="B367" s="4"/>
      <c r="C367" s="4"/>
      <c r="D367" s="4"/>
    </row>
    <row r="368" spans="1:4" ht="12.5" hidden="1">
      <c r="A368" s="4"/>
      <c r="B368" s="4"/>
      <c r="C368" s="4"/>
      <c r="D368" s="4"/>
    </row>
    <row r="369" spans="1:4" ht="12.5" hidden="1">
      <c r="A369" s="4"/>
      <c r="B369" s="4"/>
      <c r="C369" s="4"/>
      <c r="D369" s="4"/>
    </row>
    <row r="370" spans="1:4" ht="12.5" hidden="1">
      <c r="A370" s="4"/>
      <c r="B370" s="4"/>
      <c r="C370" s="4"/>
      <c r="D370" s="4"/>
    </row>
    <row r="371" spans="1:4" ht="12.5" hidden="1">
      <c r="A371" s="4"/>
      <c r="B371" s="4"/>
      <c r="C371" s="4"/>
      <c r="D371" s="4"/>
    </row>
    <row r="372" spans="1:4" ht="12.5" hidden="1">
      <c r="A372" s="4"/>
      <c r="B372" s="4"/>
      <c r="C372" s="4"/>
      <c r="D372" s="4"/>
    </row>
    <row r="373" spans="1:4" ht="12.5" hidden="1">
      <c r="A373" s="4"/>
      <c r="B373" s="4"/>
      <c r="C373" s="4"/>
      <c r="D373" s="4"/>
    </row>
    <row r="374" spans="1:4" ht="12.5" hidden="1">
      <c r="A374" s="4"/>
      <c r="B374" s="4"/>
      <c r="C374" s="4"/>
      <c r="D374" s="4"/>
    </row>
    <row r="375" spans="1:4" ht="12.5" hidden="1">
      <c r="A375" s="4"/>
      <c r="B375" s="4"/>
      <c r="C375" s="4"/>
      <c r="D375" s="4"/>
    </row>
    <row r="376" spans="1:4" ht="12.5" hidden="1">
      <c r="A376" s="4"/>
      <c r="B376" s="4"/>
      <c r="C376" s="4"/>
      <c r="D376" s="4"/>
    </row>
    <row r="377" spans="1:4" ht="12.5" hidden="1">
      <c r="A377" s="4"/>
      <c r="B377" s="4"/>
      <c r="C377" s="4"/>
      <c r="D377" s="4"/>
    </row>
    <row r="378" spans="1:4" ht="12.5" hidden="1">
      <c r="A378" s="4"/>
      <c r="B378" s="4"/>
      <c r="C378" s="4"/>
      <c r="D378" s="4"/>
    </row>
    <row r="379" spans="1:4" ht="12.5" hidden="1">
      <c r="A379" s="4"/>
      <c r="B379" s="4"/>
      <c r="C379" s="4"/>
      <c r="D379" s="4"/>
    </row>
    <row r="380" spans="1:4" ht="12.5" hidden="1">
      <c r="A380" s="4"/>
      <c r="B380" s="4"/>
      <c r="C380" s="4"/>
      <c r="D380" s="4"/>
    </row>
    <row r="381" spans="1:4" ht="12.5" hidden="1">
      <c r="A381" s="4"/>
      <c r="B381" s="4"/>
      <c r="C381" s="4"/>
      <c r="D381" s="4"/>
    </row>
    <row r="382" spans="1:4" ht="12.5" hidden="1">
      <c r="A382" s="4"/>
      <c r="B382" s="4"/>
      <c r="C382" s="4"/>
      <c r="D382" s="4"/>
    </row>
    <row r="383" spans="1:4" ht="12.5" hidden="1">
      <c r="A383" s="4"/>
      <c r="B383" s="4"/>
      <c r="C383" s="4"/>
      <c r="D383" s="4"/>
    </row>
    <row r="384" spans="1:4" ht="12.5" hidden="1">
      <c r="A384" s="4"/>
      <c r="B384" s="4"/>
      <c r="C384" s="4"/>
      <c r="D384" s="4"/>
    </row>
    <row r="385" spans="1:4" ht="12.5" hidden="1">
      <c r="A385" s="4"/>
      <c r="B385" s="4"/>
      <c r="C385" s="4"/>
      <c r="D385" s="4"/>
    </row>
    <row r="386" spans="1:4" ht="12.5" hidden="1">
      <c r="A386" s="4"/>
      <c r="B386" s="4"/>
      <c r="C386" s="4"/>
      <c r="D386" s="4"/>
    </row>
    <row r="387" spans="1:4" ht="12.5" hidden="1">
      <c r="A387" s="4"/>
      <c r="B387" s="4"/>
      <c r="C387" s="4"/>
      <c r="D387" s="4"/>
    </row>
    <row r="388" spans="1:4" ht="12.5" hidden="1">
      <c r="A388" s="4"/>
      <c r="B388" s="4"/>
      <c r="C388" s="4"/>
      <c r="D388" s="4"/>
    </row>
    <row r="389" spans="1:4" ht="12.5" hidden="1">
      <c r="A389" s="4"/>
      <c r="B389" s="4"/>
      <c r="C389" s="4"/>
      <c r="D389" s="4"/>
    </row>
    <row r="390" spans="1:4" ht="12.5" hidden="1">
      <c r="A390" s="4"/>
      <c r="B390" s="4"/>
      <c r="C390" s="4"/>
      <c r="D390" s="4"/>
    </row>
    <row r="391" spans="1:4" ht="12.5" hidden="1">
      <c r="A391" s="4"/>
      <c r="B391" s="4"/>
      <c r="C391" s="4"/>
      <c r="D391" s="4"/>
    </row>
    <row r="392" spans="1:4" ht="12.5" hidden="1">
      <c r="A392" s="4"/>
      <c r="B392" s="4"/>
      <c r="C392" s="4"/>
      <c r="D392" s="4"/>
    </row>
    <row r="393" spans="1:4" ht="12.5" hidden="1">
      <c r="A393" s="4"/>
      <c r="B393" s="4"/>
      <c r="C393" s="4"/>
      <c r="D393" s="4"/>
    </row>
    <row r="394" spans="1:4" ht="12.5" hidden="1">
      <c r="A394" s="4"/>
      <c r="B394" s="4"/>
      <c r="C394" s="4"/>
      <c r="D394" s="4"/>
    </row>
    <row r="395" spans="1:4" ht="12.5" hidden="1">
      <c r="A395" s="4"/>
      <c r="B395" s="4"/>
      <c r="C395" s="4"/>
      <c r="D395" s="4"/>
    </row>
    <row r="396" spans="1:4" ht="12.5" hidden="1">
      <c r="A396" s="4"/>
      <c r="B396" s="4"/>
      <c r="C396" s="4"/>
      <c r="D396" s="4"/>
    </row>
    <row r="397" spans="1:4" ht="12.5" hidden="1">
      <c r="A397" s="4"/>
      <c r="B397" s="4"/>
      <c r="C397" s="4"/>
      <c r="D397" s="4"/>
    </row>
    <row r="398" spans="1:4" ht="12.5" hidden="1">
      <c r="A398" s="4"/>
      <c r="B398" s="4"/>
      <c r="C398" s="4"/>
      <c r="D398" s="4"/>
    </row>
    <row r="399" spans="1:4" ht="12.5" hidden="1">
      <c r="A399" s="4"/>
      <c r="B399" s="4"/>
      <c r="C399" s="4"/>
      <c r="D399" s="4"/>
    </row>
    <row r="400" spans="1:4" ht="12.5" hidden="1">
      <c r="A400" s="4"/>
      <c r="B400" s="4"/>
      <c r="C400" s="4"/>
      <c r="D400" s="4"/>
    </row>
    <row r="401" spans="1:4" ht="12.5" hidden="1">
      <c r="A401" s="4"/>
      <c r="B401" s="4"/>
      <c r="C401" s="4"/>
      <c r="D401" s="4"/>
    </row>
    <row r="402" spans="1:4" ht="12.5" hidden="1">
      <c r="A402" s="4"/>
      <c r="B402" s="4"/>
      <c r="C402" s="4"/>
      <c r="D402" s="4"/>
    </row>
    <row r="403" spans="1:4" ht="12.5" hidden="1">
      <c r="A403" s="4"/>
      <c r="B403" s="4"/>
      <c r="C403" s="4"/>
      <c r="D403" s="4"/>
    </row>
    <row r="404" spans="1:4" ht="12.5" hidden="1">
      <c r="A404" s="4"/>
      <c r="B404" s="4"/>
      <c r="C404" s="4"/>
      <c r="D404" s="4"/>
    </row>
    <row r="405" spans="1:4" ht="12.5" hidden="1">
      <c r="A405" s="4"/>
      <c r="B405" s="4"/>
      <c r="C405" s="4"/>
      <c r="D405" s="4"/>
    </row>
    <row r="406" spans="1:4" ht="12.5" hidden="1">
      <c r="A406" s="4"/>
      <c r="B406" s="4"/>
      <c r="C406" s="4"/>
      <c r="D406" s="4"/>
    </row>
    <row r="407" spans="1:4" ht="12.5" hidden="1">
      <c r="A407" s="4"/>
      <c r="B407" s="4"/>
      <c r="C407" s="4"/>
      <c r="D407" s="4"/>
    </row>
    <row r="408" spans="1:4" ht="12.5" hidden="1">
      <c r="A408" s="4"/>
      <c r="B408" s="4"/>
      <c r="C408" s="4"/>
      <c r="D408" s="4"/>
    </row>
    <row r="409" spans="1:4" ht="12.5" hidden="1">
      <c r="A409" s="4"/>
      <c r="B409" s="4"/>
      <c r="C409" s="4"/>
      <c r="D409" s="4"/>
    </row>
    <row r="410" spans="1:4" ht="12.5" hidden="1">
      <c r="A410" s="4"/>
      <c r="B410" s="4"/>
      <c r="C410" s="4"/>
      <c r="D410" s="4"/>
    </row>
    <row r="411" spans="1:4" ht="12.5" hidden="1">
      <c r="A411" s="4"/>
      <c r="B411" s="4"/>
      <c r="C411" s="4"/>
      <c r="D411" s="4"/>
    </row>
    <row r="412" spans="1:4" ht="12.5" hidden="1">
      <c r="A412" s="4"/>
      <c r="B412" s="4"/>
      <c r="C412" s="4"/>
      <c r="D412" s="4"/>
    </row>
    <row r="413" spans="1:4" ht="12.5" hidden="1">
      <c r="A413" s="4"/>
      <c r="B413" s="4"/>
      <c r="C413" s="4"/>
      <c r="D413" s="4"/>
    </row>
    <row r="414" spans="1:4" ht="12.5" hidden="1">
      <c r="A414" s="4"/>
      <c r="B414" s="4"/>
      <c r="C414" s="4"/>
      <c r="D414" s="4"/>
    </row>
    <row r="415" spans="1:4" ht="12.5" hidden="1">
      <c r="A415" s="4"/>
      <c r="B415" s="4"/>
      <c r="C415" s="4"/>
      <c r="D415" s="4"/>
    </row>
    <row r="416" spans="1:4" ht="12.5" hidden="1">
      <c r="A416" s="4"/>
      <c r="B416" s="4"/>
      <c r="C416" s="4"/>
      <c r="D416" s="4"/>
    </row>
    <row r="417" spans="1:4" ht="12.5" hidden="1">
      <c r="A417" s="4"/>
      <c r="B417" s="4"/>
      <c r="C417" s="4"/>
      <c r="D417" s="4"/>
    </row>
    <row r="418" spans="1:4" ht="12.5" hidden="1">
      <c r="A418" s="4"/>
      <c r="B418" s="4"/>
      <c r="C418" s="4"/>
      <c r="D418" s="4"/>
    </row>
    <row r="419" spans="1:4" ht="12.5" hidden="1">
      <c r="A419" s="4"/>
      <c r="B419" s="4"/>
      <c r="C419" s="4"/>
      <c r="D419" s="4"/>
    </row>
    <row r="420" spans="1:4" ht="12.5" hidden="1">
      <c r="A420" s="4"/>
      <c r="B420" s="4"/>
      <c r="C420" s="4"/>
      <c r="D420" s="4"/>
    </row>
    <row r="421" spans="1:4" ht="12.5" hidden="1">
      <c r="A421" s="4"/>
      <c r="B421" s="4"/>
      <c r="C421" s="4"/>
      <c r="D421" s="4"/>
    </row>
    <row r="422" spans="1:4" ht="12.5" hidden="1">
      <c r="A422" s="4"/>
      <c r="B422" s="4"/>
      <c r="C422" s="4"/>
      <c r="D422" s="4"/>
    </row>
    <row r="423" spans="1:4" ht="12.5" hidden="1">
      <c r="A423" s="4"/>
      <c r="B423" s="4"/>
      <c r="C423" s="4"/>
      <c r="D423" s="4"/>
    </row>
    <row r="424" spans="1:4" ht="12.5" hidden="1">
      <c r="A424" s="4"/>
      <c r="B424" s="4"/>
      <c r="C424" s="4"/>
      <c r="D424" s="4"/>
    </row>
    <row r="425" spans="1:4" ht="12.5" hidden="1">
      <c r="A425" s="4"/>
      <c r="B425" s="4"/>
      <c r="C425" s="4"/>
      <c r="D425" s="4"/>
    </row>
    <row r="426" spans="1:4" ht="12.5" hidden="1">
      <c r="A426" s="4"/>
      <c r="B426" s="4"/>
      <c r="C426" s="4"/>
      <c r="D426" s="4"/>
    </row>
    <row r="427" spans="1:4" ht="12.5" hidden="1">
      <c r="A427" s="4"/>
      <c r="B427" s="4"/>
      <c r="C427" s="4"/>
      <c r="D427" s="4"/>
    </row>
    <row r="428" spans="1:4" ht="12.5" hidden="1">
      <c r="A428" s="4"/>
      <c r="B428" s="4"/>
      <c r="C428" s="4"/>
      <c r="D428" s="4"/>
    </row>
    <row r="429" spans="1:4" ht="12.5" hidden="1">
      <c r="A429" s="4"/>
      <c r="B429" s="4"/>
      <c r="C429" s="4"/>
      <c r="D429" s="4"/>
    </row>
    <row r="430" spans="1:4" ht="12.5" hidden="1">
      <c r="A430" s="4"/>
      <c r="B430" s="4"/>
      <c r="C430" s="4"/>
      <c r="D430" s="4"/>
    </row>
    <row r="431" spans="1:4" ht="12.5" hidden="1">
      <c r="A431" s="4"/>
      <c r="B431" s="4"/>
      <c r="C431" s="4"/>
      <c r="D431" s="4"/>
    </row>
    <row r="432" spans="1:4" ht="12.5" hidden="1">
      <c r="A432" s="4"/>
      <c r="B432" s="4"/>
      <c r="C432" s="4"/>
      <c r="D432" s="4"/>
    </row>
    <row r="433" spans="1:4" ht="12.5" hidden="1">
      <c r="A433" s="4"/>
      <c r="B433" s="4"/>
      <c r="C433" s="4"/>
      <c r="D433" s="4"/>
    </row>
    <row r="434" spans="1:4" ht="12.5" hidden="1">
      <c r="A434" s="4"/>
      <c r="B434" s="4"/>
      <c r="C434" s="4"/>
      <c r="D434" s="4"/>
    </row>
    <row r="435" spans="1:4" ht="12.5" hidden="1">
      <c r="A435" s="4"/>
      <c r="B435" s="4"/>
      <c r="C435" s="4"/>
      <c r="D435" s="4"/>
    </row>
    <row r="436" spans="1:4" ht="12.5" hidden="1">
      <c r="A436" s="4"/>
      <c r="B436" s="4"/>
      <c r="C436" s="4"/>
      <c r="D436" s="4"/>
    </row>
    <row r="437" spans="1:4" ht="12.5" hidden="1">
      <c r="A437" s="4"/>
      <c r="B437" s="4"/>
      <c r="C437" s="4"/>
      <c r="D437" s="4"/>
    </row>
    <row r="438" spans="1:4" ht="12.5" hidden="1">
      <c r="A438" s="4"/>
      <c r="B438" s="4"/>
      <c r="C438" s="4"/>
      <c r="D438" s="4"/>
    </row>
    <row r="439" spans="1:4" ht="12.5" hidden="1">
      <c r="A439" s="4"/>
      <c r="B439" s="4"/>
      <c r="C439" s="4"/>
      <c r="D439" s="4"/>
    </row>
    <row r="440" spans="1:4" ht="12.5" hidden="1">
      <c r="A440" s="4"/>
      <c r="B440" s="4"/>
      <c r="C440" s="4"/>
      <c r="D440" s="4"/>
    </row>
    <row r="441" spans="1:4" ht="12.5" hidden="1">
      <c r="A441" s="4"/>
      <c r="B441" s="4"/>
      <c r="C441" s="4"/>
      <c r="D441" s="4"/>
    </row>
    <row r="442" spans="1:4" ht="12.5" hidden="1">
      <c r="A442" s="4"/>
      <c r="B442" s="4"/>
      <c r="C442" s="4"/>
      <c r="D442" s="4"/>
    </row>
    <row r="443" spans="1:4" ht="12.5" hidden="1">
      <c r="A443" s="4"/>
      <c r="B443" s="4"/>
      <c r="C443" s="4"/>
      <c r="D443" s="4"/>
    </row>
    <row r="444" spans="1:4" ht="12.5" hidden="1">
      <c r="A444" s="4"/>
      <c r="B444" s="4"/>
      <c r="C444" s="4"/>
      <c r="D444" s="4"/>
    </row>
    <row r="445" spans="1:4" ht="12.5" hidden="1">
      <c r="A445" s="4"/>
      <c r="B445" s="4"/>
      <c r="C445" s="4"/>
      <c r="D445" s="4"/>
    </row>
    <row r="446" spans="1:4" ht="12.5" hidden="1">
      <c r="A446" s="4"/>
      <c r="B446" s="4"/>
      <c r="C446" s="4"/>
      <c r="D446" s="4"/>
    </row>
    <row r="447" spans="1:4" ht="12.5" hidden="1">
      <c r="A447" s="4"/>
      <c r="B447" s="4"/>
      <c r="C447" s="4"/>
      <c r="D447" s="4"/>
    </row>
    <row r="448" spans="1:4" ht="12.5" hidden="1">
      <c r="A448" s="4"/>
      <c r="B448" s="4"/>
      <c r="C448" s="4"/>
      <c r="D448" s="4"/>
    </row>
    <row r="449" spans="1:4" ht="12.5" hidden="1">
      <c r="A449" s="4"/>
      <c r="B449" s="4"/>
      <c r="C449" s="4"/>
      <c r="D449" s="4"/>
    </row>
    <row r="450" spans="1:4" ht="12.5" hidden="1">
      <c r="A450" s="4"/>
      <c r="B450" s="4"/>
      <c r="C450" s="4"/>
      <c r="D450" s="4"/>
    </row>
    <row r="451" spans="1:4" ht="12.5" hidden="1">
      <c r="A451" s="4"/>
      <c r="B451" s="4"/>
      <c r="C451" s="4"/>
      <c r="D451" s="4"/>
    </row>
    <row r="452" spans="1:4" ht="12.5" hidden="1">
      <c r="A452" s="4"/>
      <c r="B452" s="4"/>
      <c r="C452" s="4"/>
      <c r="D452" s="4"/>
    </row>
    <row r="453" spans="1:4" ht="12.5" hidden="1">
      <c r="A453" s="4"/>
      <c r="B453" s="4"/>
      <c r="C453" s="4"/>
      <c r="D453" s="4"/>
    </row>
    <row r="454" spans="1:4" ht="12.5" hidden="1">
      <c r="A454" s="4"/>
      <c r="B454" s="4"/>
      <c r="C454" s="4"/>
      <c r="D454" s="4"/>
    </row>
    <row r="455" spans="1:4" ht="12.5" hidden="1">
      <c r="A455" s="4"/>
      <c r="B455" s="4"/>
      <c r="C455" s="4"/>
      <c r="D455" s="4"/>
    </row>
    <row r="456" spans="1:4" ht="12.5" hidden="1">
      <c r="A456" s="4"/>
      <c r="B456" s="4"/>
      <c r="C456" s="4"/>
      <c r="D456" s="4"/>
    </row>
  </sheetData>
  <conditionalFormatting sqref="J3:S3">
    <cfRule type="cellIs" dxfId="5" priority="8" operator="equal">
      <formula>"Post-Fcst"</formula>
    </cfRule>
    <cfRule type="cellIs" dxfId="4" priority="9" operator="equal">
      <formula>"Forecast"</formula>
    </cfRule>
    <cfRule type="cellIs" dxfId="3" priority="10"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outlinePr summaryBelow="0" summaryRight="0"/>
  </sheetPr>
  <dimension ref="A1:AB12"/>
  <sheetViews>
    <sheetView showGridLines="0" zoomScale="80" zoomScaleNormal="80" workbookViewId="0">
      <pane xSplit="9" ySplit="5" topLeftCell="J6" activePane="bottomRight" state="frozen"/>
      <selection pane="topRight" sqref="A1:XFD1"/>
      <selection pane="bottomLeft" sqref="A1:XFD1"/>
      <selection pane="bottomRight" activeCell="J6" sqref="J6"/>
    </sheetView>
  </sheetViews>
  <sheetFormatPr defaultColWidth="0" defaultRowHeight="13" zeroHeight="1"/>
  <cols>
    <col min="1" max="1" width="1.81640625" style="20" customWidth="1"/>
    <col min="2" max="2" width="1.81640625" style="25" customWidth="1"/>
    <col min="3" max="3" width="1.81640625" style="45" customWidth="1"/>
    <col min="4" max="4" width="1.81640625" style="22" customWidth="1"/>
    <col min="5" max="5" width="89.81640625" style="4" bestFit="1" customWidth="1"/>
    <col min="6" max="6" width="12.54296875" style="4" customWidth="1"/>
    <col min="7" max="7" width="10.81640625" style="4" bestFit="1" customWidth="1"/>
    <col min="8" max="8" width="11.54296875" style="4" customWidth="1"/>
    <col min="9" max="9" width="3" style="4" customWidth="1"/>
    <col min="10" max="19" width="11.54296875" style="4" customWidth="1"/>
    <col min="20" max="28" width="11.54296875" style="4" hidden="1" customWidth="1"/>
    <col min="29" max="16384" width="0" style="4" hidden="1"/>
  </cols>
  <sheetData>
    <row r="1" spans="1:27" s="52" customFormat="1" ht="25">
      <c r="A1" s="48" t="str">
        <f ca="1" xml:space="preserve"> RIGHT(CELL("filename", $A$1), LEN(CELL("filename", $A$1)) - SEARCH("]", CELL("filename", $A$1)))</f>
        <v>Output</v>
      </c>
      <c r="B1" s="49"/>
      <c r="C1" s="50"/>
      <c r="D1" s="51"/>
      <c r="T1" s="53"/>
      <c r="U1" s="53"/>
      <c r="V1" s="53"/>
      <c r="W1" s="53"/>
      <c r="X1" s="53"/>
      <c r="Y1" s="53"/>
      <c r="Z1" s="53"/>
      <c r="AA1" s="53"/>
    </row>
    <row r="2" spans="1:27" s="11" customFormat="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row>
    <row r="3" spans="1:27" s="3" customFormat="1">
      <c r="B3" s="25"/>
      <c r="C3" s="45"/>
      <c r="D3" s="22"/>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row>
    <row r="4" spans="1:27" s="10" customFormat="1">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c r="T4" s="9"/>
      <c r="U4" s="9"/>
      <c r="V4" s="9"/>
      <c r="W4" s="9"/>
      <c r="X4" s="9"/>
      <c r="Y4" s="9"/>
      <c r="Z4" s="9"/>
      <c r="AA4" s="9"/>
    </row>
    <row r="5" spans="1:27" s="10" customFormat="1">
      <c r="B5" s="26"/>
      <c r="C5" s="46"/>
      <c r="D5" s="23"/>
      <c r="E5" s="9" t="str">
        <f xml:space="preserve"> Time!E$10</f>
        <v>Model column counter</v>
      </c>
      <c r="F5" s="3" t="s">
        <v>117</v>
      </c>
      <c r="G5" s="3" t="s">
        <v>118</v>
      </c>
      <c r="H5" s="3" t="s">
        <v>119</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row>
    <row r="6" spans="1:27"/>
    <row r="7" spans="1:27" customFormat="1" ht="12.75" customHeight="1">
      <c r="A7" s="58" t="s">
        <v>252</v>
      </c>
      <c r="B7" s="58"/>
      <c r="C7" s="59"/>
      <c r="D7" s="58"/>
      <c r="E7" s="58"/>
      <c r="F7" s="58"/>
      <c r="G7" s="58"/>
      <c r="H7" s="58"/>
      <c r="I7" s="58"/>
      <c r="J7" s="58"/>
      <c r="K7" s="58"/>
      <c r="L7" s="58"/>
      <c r="M7" s="58"/>
      <c r="N7" s="58"/>
      <c r="O7" s="58"/>
      <c r="P7" s="58"/>
      <c r="Q7" s="58"/>
      <c r="R7" s="58"/>
      <c r="S7" s="58"/>
      <c r="T7" s="58"/>
      <c r="U7" s="58"/>
      <c r="V7" s="58"/>
      <c r="W7" s="58"/>
    </row>
    <row r="8" spans="1:27"/>
    <row r="9" spans="1:27" s="235" customFormat="1">
      <c r="A9" s="204"/>
      <c r="B9" s="246"/>
      <c r="C9" s="247"/>
      <c r="D9" s="248"/>
      <c r="E9" s="208" t="str">
        <f xml:space="preserve"> 'Retail (residential)'!E$79</f>
        <v>Residential retail revenue adjustment at the end of AMP7</v>
      </c>
      <c r="F9" s="314">
        <f xml:space="preserve"> 'Retail (residential)'!F$79</f>
        <v>8.8143899999693076E-3</v>
      </c>
      <c r="G9" s="208" t="str">
        <f xml:space="preserve"> 'Retail (residential)'!G$79</f>
        <v>£m</v>
      </c>
      <c r="H9" s="314">
        <f xml:space="preserve"> 'Retail (residential)'!H$79</f>
        <v>0</v>
      </c>
      <c r="I9" s="359">
        <f xml:space="preserve"> 'Retail (residential)'!I$79</f>
        <v>0</v>
      </c>
    </row>
    <row r="10" spans="1:27"/>
    <row r="11" spans="1:27">
      <c r="A11" s="5" t="s">
        <v>235</v>
      </c>
      <c r="B11" s="1"/>
      <c r="C11" s="1"/>
      <c r="D11" s="1"/>
      <c r="E11" s="1"/>
      <c r="F11" s="1"/>
      <c r="G11" s="1"/>
      <c r="H11" s="1"/>
      <c r="I11" s="1"/>
      <c r="J11" s="1"/>
      <c r="K11" s="1"/>
      <c r="L11" s="1"/>
      <c r="M11" s="1"/>
      <c r="N11" s="1"/>
      <c r="O11" s="1"/>
      <c r="P11" s="1"/>
      <c r="Q11" s="1"/>
      <c r="R11" s="1"/>
      <c r="S11" s="1"/>
    </row>
    <row r="12" spans="1:27"/>
  </sheetData>
  <conditionalFormatting sqref="J3:AA3">
    <cfRule type="cellIs" dxfId="2" priority="2" operator="equal">
      <formula>"Post-Fcst"</formula>
    </cfRule>
    <cfRule type="cellIs" dxfId="1" priority="3" operator="equal">
      <formula>"Forecast"</formula>
    </cfRule>
    <cfRule type="cellIs" dxfId="0" priority="4"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e9523b9-9c37-4c05-b1eb-7b6f416249bb">
      <Terms xmlns="http://schemas.microsoft.com/office/infopath/2007/PartnerControls"/>
    </lcf76f155ced4ddcb4097134ff3c332f>
    <_ip_UnifiedCompliancePolicyProperties xmlns="http://schemas.microsoft.com/sharepoint/v3" xsi:nil="true"/>
    <Batch xmlns="2e9523b9-9c37-4c05-b1eb-7b6f416249bb" xsi:nil="true"/>
    <TEST xmlns="2e9523b9-9c37-4c05-b1eb-7b6f416249bb" xsi:nil="true"/>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65B62D-24F0-4112-9B46-F38B8A5B8D4A}">
  <ds:schemaRefs>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schemas.microsoft.com/sharepoint/v3"/>
    <ds:schemaRef ds:uri="http://purl.org/dc/elements/1.1/"/>
    <ds:schemaRef ds:uri="75e05205-f2e1-4168-9176-3cea1311c638"/>
    <ds:schemaRef ds:uri="05c3d349-d7b5-4b99-a759-edf8a89fca83"/>
    <ds:schemaRef ds:uri="2e9523b9-9c37-4c05-b1eb-7b6f416249bb"/>
    <ds:schemaRef ds:uri="http://www.w3.org/XML/1998/namespace"/>
  </ds:schemaRefs>
</ds:datastoreItem>
</file>

<file path=customXml/itemProps2.xml><?xml version="1.0" encoding="utf-8"?>
<ds:datastoreItem xmlns:ds="http://schemas.openxmlformats.org/officeDocument/2006/customXml" ds:itemID="{0730D524-6F5F-4693-B158-47B70BCC11BE}">
  <ds:schemaRefs>
    <ds:schemaRef ds:uri="http://schemas.microsoft.com/sharepoint/v3/contenttype/forms"/>
  </ds:schemaRefs>
</ds:datastoreItem>
</file>

<file path=customXml/itemProps3.xml><?xml version="1.0" encoding="utf-8"?>
<ds:datastoreItem xmlns:ds="http://schemas.openxmlformats.org/officeDocument/2006/customXml" ds:itemID="{91DA46A9-9797-46C8-87BC-0A5060B113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Map &amp; Key</vt:lpstr>
      <vt:lpstr>Inputs</vt:lpstr>
      <vt:lpstr>Indices</vt:lpstr>
      <vt:lpstr>Time</vt:lpstr>
      <vt:lpstr>Retail (residential)</vt:lpstr>
      <vt:lpstr>Output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2024-10-31T14:03:17Z</dcterms:created>
  <dcterms:modified xsi:type="dcterms:W3CDTF">2024-12-06T14:05:17Z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0x01010056CA1FEDC0F04146B2629EDF721CF670</vt:lpwstr>
  </property>
</Properties>
</file>